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ml.chartshapes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0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1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5.xml" ContentType="application/vnd.openxmlformats-officedocument.drawingml.chart+xml"/>
  <Override PartName="/xl/drawings/drawing60.xml" ContentType="application/vnd.openxmlformats-officedocument.drawingml.chartshapes+xml"/>
  <Override PartName="/xl/charts/chart36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7.xml" ContentType="application/vnd.openxmlformats-officedocument.drawingml.chart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41.xml" ContentType="application/vnd.openxmlformats-officedocument.drawingml.chart+xml"/>
  <Override PartName="/xl/drawings/drawing69.xml" ContentType="application/vnd.openxmlformats-officedocument.drawingml.chartshapes+xml"/>
  <Override PartName="/xl/charts/chart42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46.xml" ContentType="application/vnd.openxmlformats-officedocument.drawingml.chart+xml"/>
  <Override PartName="/xl/drawings/drawing77.xml" ContentType="application/vnd.openxmlformats-officedocument.drawingml.chartshapes+xml"/>
  <Override PartName="/xl/charts/chart47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8.xml" ContentType="application/vnd.openxmlformats-officedocument.drawingml.chart+xml"/>
  <Override PartName="/xl/drawings/drawing80.xml" ContentType="application/vnd.openxmlformats-officedocument.drawingml.chartshapes+xml"/>
  <Override PartName="/xl/charts/chart4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0.xml" ContentType="application/vnd.openxmlformats-officedocument.drawingml.chart+xml"/>
  <Override PartName="/xl/drawings/drawing83.xml" ContentType="application/vnd.openxmlformats-officedocument.drawingml.chartshapes+xml"/>
  <Override PartName="/xl/charts/chart5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2.xml" ContentType="application/vnd.openxmlformats-officedocument.drawingml.chart+xml"/>
  <Override PartName="/xl/drawings/drawing86.xml" ContentType="application/vnd.openxmlformats-officedocument.drawingml.chartshapes+xml"/>
  <Override PartName="/xl/charts/chart5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4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5.xml" ContentType="application/vnd.openxmlformats-officedocument.drawingml.chart+xml"/>
  <Override PartName="/xl/drawings/drawing91.xml" ContentType="application/vnd.openxmlformats-officedocument.drawingml.chartshapes+xml"/>
  <Override PartName="/xl/charts/chart56.xml" ContentType="application/vnd.openxmlformats-officedocument.drawingml.char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5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62.xml" ContentType="application/vnd.openxmlformats-officedocument.drawingml.chart+xml"/>
  <Override PartName="/xl/drawings/drawing100.xml" ContentType="application/vnd.openxmlformats-officedocument.drawingml.chartshapes+xml"/>
  <Override PartName="/xl/charts/chart63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4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5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7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\\fs-f1\l6489\PRJ\STEO_NEW\Charts\xls\"/>
    </mc:Choice>
  </mc:AlternateContent>
  <xr:revisionPtr revIDLastSave="0" documentId="8_{A0B63C7C-C795-4BA4-A909-481820F93F90}" xr6:coauthVersionLast="47" xr6:coauthVersionMax="47" xr10:uidLastSave="{00000000-0000-0000-0000-000000000000}"/>
  <bookViews>
    <workbookView xWindow="-120" yWindow="-120" windowWidth="29040" windowHeight="17640" tabRatio="757" xr2:uid="{00000000-000D-0000-FFFF-FFFF00000000}"/>
  </bookViews>
  <sheets>
    <sheet name="Contents" sheetId="64" r:id="rId1"/>
    <sheet name="1" sheetId="35" r:id="rId2"/>
    <sheet name="2" sheetId="92" r:id="rId3"/>
    <sheet name="3" sheetId="119" r:id="rId4"/>
    <sheet name="4" sheetId="84" r:id="rId5"/>
    <sheet name="5" sheetId="120" r:id="rId6"/>
    <sheet name="6" sheetId="87" r:id="rId7"/>
    <sheet name="7" sheetId="105" r:id="rId8"/>
    <sheet name="8" sheetId="86" r:id="rId9"/>
    <sheet name="9" sheetId="15" r:id="rId10"/>
    <sheet name="10" sheetId="117" r:id="rId11"/>
    <sheet name="11" sheetId="77" r:id="rId12"/>
    <sheet name="12" sheetId="78" r:id="rId13"/>
    <sheet name="13" sheetId="68" r:id="rId14"/>
    <sheet name="14" sheetId="69" r:id="rId15"/>
    <sheet name="15" sheetId="70" r:id="rId16"/>
    <sheet name="16" sheetId="71" r:id="rId17"/>
    <sheet name="17" sheetId="107" r:id="rId18"/>
    <sheet name="18" sheetId="108" r:id="rId19"/>
    <sheet name="19" sheetId="106" r:id="rId20"/>
    <sheet name="20" sheetId="123" r:id="rId21"/>
    <sheet name="21" sheetId="124" r:id="rId22"/>
    <sheet name="22" sheetId="36" r:id="rId23"/>
    <sheet name="23" sheetId="75" r:id="rId24"/>
    <sheet name="24" sheetId="103" r:id="rId25"/>
    <sheet name="25" sheetId="80" r:id="rId26"/>
    <sheet name="26" sheetId="72" r:id="rId27"/>
    <sheet name="27" sheetId="112" r:id="rId28"/>
    <sheet name="28" sheetId="104" r:id="rId29"/>
    <sheet name="29" sheetId="83" r:id="rId30"/>
    <sheet name="30" sheetId="127" r:id="rId31"/>
    <sheet name="31" sheetId="74" r:id="rId32"/>
    <sheet name="32" sheetId="82" r:id="rId33"/>
    <sheet name="33" sheetId="73" r:id="rId34"/>
    <sheet name="34" sheetId="38" r:id="rId35"/>
    <sheet name="35" sheetId="110" r:id="rId36"/>
    <sheet name="36" sheetId="126" r:id="rId37"/>
    <sheet name="37" sheetId="18" r:id="rId38"/>
    <sheet name="38" sheetId="113" r:id="rId39"/>
    <sheet name="39" sheetId="114" r:id="rId40"/>
    <sheet name="40" sheetId="111" r:id="rId41"/>
    <sheet name="41" sheetId="52" r:id="rId42"/>
    <sheet name="42" sheetId="128" r:id="rId43"/>
    <sheet name="43" sheetId="129" r:id="rId44"/>
    <sheet name="44" sheetId="130" r:id="rId45"/>
    <sheet name="45" sheetId="131" r:id="rId46"/>
    <sheet name="46" sheetId="132" r:id="rId47"/>
    <sheet name="47" sheetId="133" r:id="rId48"/>
  </sheets>
  <externalReferences>
    <externalReference r:id="rId49"/>
  </externalReferences>
  <definedNames>
    <definedName name="_Order1" hidden="1">255</definedName>
    <definedName name="_Order2" hidden="1">255</definedName>
    <definedName name="C_1" localSheetId="10">OFFSET(#REF!,0,0,COUNT(#REF!),1)</definedName>
    <definedName name="C_1" localSheetId="20">OFFSET(#REF!,0,0,COUNT(#REF!),1)</definedName>
    <definedName name="C_1" localSheetId="21">OFFSET(#REF!,0,0,COUNT(#REF!),1)</definedName>
    <definedName name="C_1" localSheetId="3">OFFSET(#REF!,0,0,COUNT(#REF!),1)</definedName>
    <definedName name="C_1" localSheetId="39">OFFSET(#REF!,0,0,COUNT(#REF!),1)</definedName>
    <definedName name="C_1" localSheetId="42">OFFSET(#REF!,0,0,COUNT(#REF!),1)</definedName>
    <definedName name="C_1" localSheetId="43">OFFSET(#REF!,0,0,COUNT(#REF!),1)</definedName>
    <definedName name="C_1" localSheetId="44">OFFSET(#REF!,0,0,COUNT(#REF!),1)</definedName>
    <definedName name="C_1" localSheetId="45">OFFSET(#REF!,0,0,COUNT(#REF!),1)</definedName>
    <definedName name="C_1" localSheetId="5">OFFSET(#REF!,0,0,COUNT(#REF!),1)</definedName>
    <definedName name="C_2" localSheetId="10">OFFSET(#REF!,0,0,COUNT(#REF!),1)</definedName>
    <definedName name="C_2" localSheetId="20">OFFSET(#REF!,0,0,COUNT(#REF!),1)</definedName>
    <definedName name="C_2" localSheetId="21">OFFSET(#REF!,0,0,COUNT(#REF!),1)</definedName>
    <definedName name="C_2" localSheetId="3">OFFSET(#REF!,0,0,COUNT(#REF!),1)</definedName>
    <definedName name="C_2" localSheetId="39">OFFSET(#REF!,0,0,COUNT(#REF!),1)</definedName>
    <definedName name="C_2" localSheetId="42">OFFSET(#REF!,0,0,COUNT(#REF!),1)</definedName>
    <definedName name="C_2" localSheetId="43">OFFSET(#REF!,0,0,COUNT(#REF!),1)</definedName>
    <definedName name="C_2" localSheetId="44">OFFSET(#REF!,0,0,COUNT(#REF!),1)</definedName>
    <definedName name="C_2" localSheetId="45">OFFSET(#REF!,0,0,COUNT(#REF!),1)</definedName>
    <definedName name="C_2" localSheetId="5">OFFSET(#REF!,0,0,COUNT(#REF!),1)</definedName>
    <definedName name="Cavg" localSheetId="10">OFFSET(#REF!,0,0,COUNT(#REF!),1)</definedName>
    <definedName name="Cavg" localSheetId="20">OFFSET(#REF!,0,0,COUNT(#REF!),1)</definedName>
    <definedName name="Cavg" localSheetId="21">OFFSET(#REF!,0,0,COUNT(#REF!),1)</definedName>
    <definedName name="Cavg" localSheetId="3">OFFSET(#REF!,0,0,COUNT(#REF!),1)</definedName>
    <definedName name="Cavg" localSheetId="39">OFFSET(#REF!,0,0,COUNT(#REF!),1)</definedName>
    <definedName name="Cavg" localSheetId="42">OFFSET(#REF!,0,0,COUNT(#REF!),1)</definedName>
    <definedName name="Cavg" localSheetId="43">OFFSET(#REF!,0,0,COUNT(#REF!),1)</definedName>
    <definedName name="Cavg" localSheetId="44">OFFSET(#REF!,0,0,COUNT(#REF!),1)</definedName>
    <definedName name="Cavg" localSheetId="45">OFFSET(#REF!,0,0,COUNT(#REF!),1)</definedName>
    <definedName name="Cavg" localSheetId="5">OFFSET(#REF!,0,0,COUNT(#REF!),1)</definedName>
    <definedName name="Cmin" localSheetId="10">OFFSET(#REF!,0,0,COUNT(#REF!),1)</definedName>
    <definedName name="Cmin" localSheetId="20">OFFSET(#REF!,0,0,COUNT(#REF!),1)</definedName>
    <definedName name="Cmin" localSheetId="21">OFFSET(#REF!,0,0,COUNT(#REF!),1)</definedName>
    <definedName name="Cmin" localSheetId="3">OFFSET(#REF!,0,0,COUNT(#REF!),1)</definedName>
    <definedName name="Cmin" localSheetId="39">OFFSET(#REF!,0,0,COUNT(#REF!),1)</definedName>
    <definedName name="Cmin" localSheetId="42">OFFSET(#REF!,0,0,COUNT(#REF!),1)</definedName>
    <definedName name="Cmin" localSheetId="43">OFFSET(#REF!,0,0,COUNT(#REF!),1)</definedName>
    <definedName name="Cmin" localSheetId="44">OFFSET(#REF!,0,0,COUNT(#REF!),1)</definedName>
    <definedName name="Cmin" localSheetId="45">OFFSET(#REF!,0,0,COUNT(#REF!),1)</definedName>
    <definedName name="Cmin" localSheetId="5">OFFSET(#REF!,0,0,COUNT(#REF!),1)</definedName>
    <definedName name="Crng" localSheetId="10">OFFSET(#REF!,0,0,COUNT(#REF!),1)</definedName>
    <definedName name="Crng" localSheetId="20">OFFSET(#REF!,0,0,COUNT(#REF!),1)</definedName>
    <definedName name="Crng" localSheetId="21">OFFSET(#REF!,0,0,COUNT(#REF!),1)</definedName>
    <definedName name="Crng" localSheetId="3">OFFSET(#REF!,0,0,COUNT(#REF!),1)</definedName>
    <definedName name="Crng" localSheetId="39">OFFSET(#REF!,0,0,COUNT(#REF!),1)</definedName>
    <definedName name="Crng" localSheetId="42">OFFSET(#REF!,0,0,COUNT(#REF!),1)</definedName>
    <definedName name="Crng" localSheetId="43">OFFSET(#REF!,0,0,COUNT(#REF!),1)</definedName>
    <definedName name="Crng" localSheetId="44">OFFSET(#REF!,0,0,COUNT(#REF!),1)</definedName>
    <definedName name="Crng" localSheetId="45">OFFSET(#REF!,0,0,COUNT(#REF!),1)</definedName>
    <definedName name="Crng" localSheetId="5">OFFSET(#REF!,0,0,COUNT(#REF!),1)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P1_1" localSheetId="10">OFFSET(#REF!,0,0,COUNT(#REF!),1)</definedName>
    <definedName name="P1_1" localSheetId="20">OFFSET(#REF!,0,0,COUNT(#REF!),1)</definedName>
    <definedName name="P1_1" localSheetId="21">OFFSET(#REF!,0,0,COUNT(#REF!),1)</definedName>
    <definedName name="P1_1" localSheetId="3">OFFSET(#REF!,0,0,COUNT(#REF!),1)</definedName>
    <definedName name="P1_1" localSheetId="39">OFFSET(#REF!,0,0,COUNT(#REF!),1)</definedName>
    <definedName name="P1_1" localSheetId="42">OFFSET(#REF!,0,0,COUNT(#REF!),1)</definedName>
    <definedName name="P1_1" localSheetId="43">OFFSET(#REF!,0,0,COUNT(#REF!),1)</definedName>
    <definedName name="P1_1" localSheetId="44">OFFSET(#REF!,0,0,COUNT(#REF!),1)</definedName>
    <definedName name="P1_1" localSheetId="45">OFFSET(#REF!,0,0,COUNT(#REF!),1)</definedName>
    <definedName name="P1_1" localSheetId="5">OFFSET(#REF!,0,0,COUNT(#REF!),1)</definedName>
    <definedName name="P1_2" localSheetId="10">OFFSET(#REF!,0,0,COUNT(#REF!),1)</definedName>
    <definedName name="P1_2" localSheetId="20">OFFSET(#REF!,0,0,COUNT(#REF!),1)</definedName>
    <definedName name="P1_2" localSheetId="21">OFFSET(#REF!,0,0,COUNT(#REF!),1)</definedName>
    <definedName name="P1_2" localSheetId="3">OFFSET(#REF!,0,0,COUNT(#REF!),1)</definedName>
    <definedName name="P1_2" localSheetId="39">OFFSET(#REF!,0,0,COUNT(#REF!),1)</definedName>
    <definedName name="P1_2" localSheetId="42">OFFSET(#REF!,0,0,COUNT(#REF!),1)</definedName>
    <definedName name="P1_2" localSheetId="43">OFFSET(#REF!,0,0,COUNT(#REF!),1)</definedName>
    <definedName name="P1_2" localSheetId="44">OFFSET(#REF!,0,0,COUNT(#REF!),1)</definedName>
    <definedName name="P1_2" localSheetId="45">OFFSET(#REF!,0,0,COUNT(#REF!),1)</definedName>
    <definedName name="P1_2" localSheetId="5">OFFSET(#REF!,0,0,COUNT(#REF!),1)</definedName>
    <definedName name="P1avg" localSheetId="10">OFFSET(#REF!,0,0,COUNT(#REF!),1)</definedName>
    <definedName name="P1avg" localSheetId="20">OFFSET(#REF!,0,0,COUNT(#REF!),1)</definedName>
    <definedName name="P1avg" localSheetId="21">OFFSET(#REF!,0,0,COUNT(#REF!),1)</definedName>
    <definedName name="P1avg" localSheetId="3">OFFSET(#REF!,0,0,COUNT(#REF!),1)</definedName>
    <definedName name="P1avg" localSheetId="39">OFFSET(#REF!,0,0,COUNT(#REF!),1)</definedName>
    <definedName name="P1avg" localSheetId="42">OFFSET(#REF!,0,0,COUNT(#REF!),1)</definedName>
    <definedName name="P1avg" localSheetId="43">OFFSET(#REF!,0,0,COUNT(#REF!),1)</definedName>
    <definedName name="P1avg" localSheetId="44">OFFSET(#REF!,0,0,COUNT(#REF!),1)</definedName>
    <definedName name="P1avg" localSheetId="45">OFFSET(#REF!,0,0,COUNT(#REF!),1)</definedName>
    <definedName name="P1avg" localSheetId="5">OFFSET(#REF!,0,0,COUNT(#REF!),1)</definedName>
    <definedName name="P1min" localSheetId="10">OFFSET(#REF!,0,0,COUNT(#REF!),1)</definedName>
    <definedName name="P1min" localSheetId="20">OFFSET(#REF!,0,0,COUNT(#REF!),1)</definedName>
    <definedName name="P1min" localSheetId="21">OFFSET(#REF!,0,0,COUNT(#REF!),1)</definedName>
    <definedName name="P1min" localSheetId="3">OFFSET(#REF!,0,0,COUNT(#REF!),1)</definedName>
    <definedName name="P1min" localSheetId="39">OFFSET(#REF!,0,0,COUNT(#REF!),1)</definedName>
    <definedName name="P1min" localSheetId="42">OFFSET(#REF!,0,0,COUNT(#REF!),1)</definedName>
    <definedName name="P1min" localSheetId="43">OFFSET(#REF!,0,0,COUNT(#REF!),1)</definedName>
    <definedName name="P1min" localSheetId="44">OFFSET(#REF!,0,0,COUNT(#REF!),1)</definedName>
    <definedName name="P1min" localSheetId="45">OFFSET(#REF!,0,0,COUNT(#REF!),1)</definedName>
    <definedName name="P1min" localSheetId="5">OFFSET(#REF!,0,0,COUNT(#REF!),1)</definedName>
    <definedName name="P1rng" localSheetId="10">OFFSET(#REF!,0,0,COUNT(#REF!),1)</definedName>
    <definedName name="P1rng" localSheetId="20">OFFSET(#REF!,0,0,COUNT(#REF!),1)</definedName>
    <definedName name="P1rng" localSheetId="21">OFFSET(#REF!,0,0,COUNT(#REF!),1)</definedName>
    <definedName name="P1rng" localSheetId="3">OFFSET(#REF!,0,0,COUNT(#REF!),1)</definedName>
    <definedName name="P1rng" localSheetId="39">OFFSET(#REF!,0,0,COUNT(#REF!),1)</definedName>
    <definedName name="P1rng" localSheetId="42">OFFSET(#REF!,0,0,COUNT(#REF!),1)</definedName>
    <definedName name="P1rng" localSheetId="43">OFFSET(#REF!,0,0,COUNT(#REF!),1)</definedName>
    <definedName name="P1rng" localSheetId="44">OFFSET(#REF!,0,0,COUNT(#REF!),1)</definedName>
    <definedName name="P1rng" localSheetId="45">OFFSET(#REF!,0,0,COUNT(#REF!),1)</definedName>
    <definedName name="P1rng" localSheetId="5">OFFSET(#REF!,0,0,COUNT(#REF!),1)</definedName>
    <definedName name="P2_1" localSheetId="10">OFFSET(#REF!,0,0,COUNT(#REF!),1)</definedName>
    <definedName name="P2_1" localSheetId="20">OFFSET(#REF!,0,0,COUNT(#REF!),1)</definedName>
    <definedName name="P2_1" localSheetId="21">OFFSET(#REF!,0,0,COUNT(#REF!),1)</definedName>
    <definedName name="P2_1" localSheetId="3">OFFSET(#REF!,0,0,COUNT(#REF!),1)</definedName>
    <definedName name="P2_1" localSheetId="39">OFFSET(#REF!,0,0,COUNT(#REF!),1)</definedName>
    <definedName name="P2_1" localSheetId="42">OFFSET(#REF!,0,0,COUNT(#REF!),1)</definedName>
    <definedName name="P2_1" localSheetId="43">OFFSET(#REF!,0,0,COUNT(#REF!),1)</definedName>
    <definedName name="P2_1" localSheetId="44">OFFSET(#REF!,0,0,COUNT(#REF!),1)</definedName>
    <definedName name="P2_1" localSheetId="45">OFFSET(#REF!,0,0,COUNT(#REF!),1)</definedName>
    <definedName name="P2_1" localSheetId="5">OFFSET(#REF!,0,0,COUNT(#REF!),1)</definedName>
    <definedName name="P2_2" localSheetId="10">OFFSET(#REF!,0,0,COUNT(#REF!),1)</definedName>
    <definedName name="P2_2" localSheetId="20">OFFSET(#REF!,0,0,COUNT(#REF!),1)</definedName>
    <definedName name="P2_2" localSheetId="21">OFFSET(#REF!,0,0,COUNT(#REF!),1)</definedName>
    <definedName name="P2_2" localSheetId="3">OFFSET(#REF!,0,0,COUNT(#REF!),1)</definedName>
    <definedName name="P2_2" localSheetId="39">OFFSET(#REF!,0,0,COUNT(#REF!),1)</definedName>
    <definedName name="P2_2" localSheetId="42">OFFSET(#REF!,0,0,COUNT(#REF!),1)</definedName>
    <definedName name="P2_2" localSheetId="43">OFFSET(#REF!,0,0,COUNT(#REF!),1)</definedName>
    <definedName name="P2_2" localSheetId="44">OFFSET(#REF!,0,0,COUNT(#REF!),1)</definedName>
    <definedName name="P2_2" localSheetId="45">OFFSET(#REF!,0,0,COUNT(#REF!),1)</definedName>
    <definedName name="P2_2" localSheetId="5">OFFSET(#REF!,0,0,COUNT(#REF!),1)</definedName>
    <definedName name="P2avg" localSheetId="10">OFFSET(#REF!,0,0,COUNT(#REF!),1)</definedName>
    <definedName name="P2avg" localSheetId="20">OFFSET(#REF!,0,0,COUNT(#REF!),1)</definedName>
    <definedName name="P2avg" localSheetId="21">OFFSET(#REF!,0,0,COUNT(#REF!),1)</definedName>
    <definedName name="P2avg" localSheetId="3">OFFSET(#REF!,0,0,COUNT(#REF!),1)</definedName>
    <definedName name="P2avg" localSheetId="39">OFFSET(#REF!,0,0,COUNT(#REF!),1)</definedName>
    <definedName name="P2avg" localSheetId="42">OFFSET(#REF!,0,0,COUNT(#REF!),1)</definedName>
    <definedName name="P2avg" localSheetId="43">OFFSET(#REF!,0,0,COUNT(#REF!),1)</definedName>
    <definedName name="P2avg" localSheetId="44">OFFSET(#REF!,0,0,COUNT(#REF!),1)</definedName>
    <definedName name="P2avg" localSheetId="45">OFFSET(#REF!,0,0,COUNT(#REF!),1)</definedName>
    <definedName name="P2avg" localSheetId="5">OFFSET(#REF!,0,0,COUNT(#REF!),1)</definedName>
    <definedName name="P2min" localSheetId="10">OFFSET(#REF!,0,0,COUNT(#REF!),1)</definedName>
    <definedName name="P2min" localSheetId="20">OFFSET(#REF!,0,0,COUNT(#REF!),1)</definedName>
    <definedName name="P2min" localSheetId="21">OFFSET(#REF!,0,0,COUNT(#REF!),1)</definedName>
    <definedName name="P2min" localSheetId="3">OFFSET(#REF!,0,0,COUNT(#REF!),1)</definedName>
    <definedName name="P2min" localSheetId="39">OFFSET(#REF!,0,0,COUNT(#REF!),1)</definedName>
    <definedName name="P2min" localSheetId="42">OFFSET(#REF!,0,0,COUNT(#REF!),1)</definedName>
    <definedName name="P2min" localSheetId="43">OFFSET(#REF!,0,0,COUNT(#REF!),1)</definedName>
    <definedName name="P2min" localSheetId="44">OFFSET(#REF!,0,0,COUNT(#REF!),1)</definedName>
    <definedName name="P2min" localSheetId="45">OFFSET(#REF!,0,0,COUNT(#REF!),1)</definedName>
    <definedName name="P2min" localSheetId="5">OFFSET(#REF!,0,0,COUNT(#REF!),1)</definedName>
    <definedName name="P2rng" localSheetId="10">OFFSET(#REF!,0,0,COUNT(#REF!),1)</definedName>
    <definedName name="P2rng" localSheetId="20">OFFSET(#REF!,0,0,COUNT(#REF!),1)</definedName>
    <definedName name="P2rng" localSheetId="21">OFFSET(#REF!,0,0,COUNT(#REF!),1)</definedName>
    <definedName name="P2rng" localSheetId="3">OFFSET(#REF!,0,0,COUNT(#REF!),1)</definedName>
    <definedName name="P2rng" localSheetId="39">OFFSET(#REF!,0,0,COUNT(#REF!),1)</definedName>
    <definedName name="P2rng" localSheetId="42">OFFSET(#REF!,0,0,COUNT(#REF!),1)</definedName>
    <definedName name="P2rng" localSheetId="43">OFFSET(#REF!,0,0,COUNT(#REF!),1)</definedName>
    <definedName name="P2rng" localSheetId="44">OFFSET(#REF!,0,0,COUNT(#REF!),1)</definedName>
    <definedName name="P2rng" localSheetId="45">OFFSET(#REF!,0,0,COUNT(#REF!),1)</definedName>
    <definedName name="P2rng" localSheetId="5">OFFSET(#REF!,0,0,COUNT(#REF!),1)</definedName>
    <definedName name="P3_1" localSheetId="10">OFFSET(#REF!,0,0,COUNT(#REF!),1)</definedName>
    <definedName name="P3_1" localSheetId="20">OFFSET(#REF!,0,0,COUNT(#REF!),1)</definedName>
    <definedName name="P3_1" localSheetId="21">OFFSET(#REF!,0,0,COUNT(#REF!),1)</definedName>
    <definedName name="P3_1" localSheetId="3">OFFSET(#REF!,0,0,COUNT(#REF!),1)</definedName>
    <definedName name="P3_1" localSheetId="39">OFFSET(#REF!,0,0,COUNT(#REF!),1)</definedName>
    <definedName name="P3_1" localSheetId="42">OFFSET(#REF!,0,0,COUNT(#REF!),1)</definedName>
    <definedName name="P3_1" localSheetId="43">OFFSET(#REF!,0,0,COUNT(#REF!),1)</definedName>
    <definedName name="P3_1" localSheetId="44">OFFSET(#REF!,0,0,COUNT(#REF!),1)</definedName>
    <definedName name="P3_1" localSheetId="45">OFFSET(#REF!,0,0,COUNT(#REF!),1)</definedName>
    <definedName name="P3_1" localSheetId="5">OFFSET(#REF!,0,0,COUNT(#REF!),1)</definedName>
    <definedName name="P3_2" localSheetId="10">OFFSET(#REF!,0,0,COUNT(#REF!),1)</definedName>
    <definedName name="P3_2" localSheetId="20">OFFSET(#REF!,0,0,COUNT(#REF!),1)</definedName>
    <definedName name="P3_2" localSheetId="21">OFFSET(#REF!,0,0,COUNT(#REF!),1)</definedName>
    <definedName name="P3_2" localSheetId="3">OFFSET(#REF!,0,0,COUNT(#REF!),1)</definedName>
    <definedName name="P3_2" localSheetId="39">OFFSET(#REF!,0,0,COUNT(#REF!),1)</definedName>
    <definedName name="P3_2" localSheetId="42">OFFSET(#REF!,0,0,COUNT(#REF!),1)</definedName>
    <definedName name="P3_2" localSheetId="43">OFFSET(#REF!,0,0,COUNT(#REF!),1)</definedName>
    <definedName name="P3_2" localSheetId="44">OFFSET(#REF!,0,0,COUNT(#REF!),1)</definedName>
    <definedName name="P3_2" localSheetId="45">OFFSET(#REF!,0,0,COUNT(#REF!),1)</definedName>
    <definedName name="P3_2" localSheetId="5">OFFSET(#REF!,0,0,COUNT(#REF!),1)</definedName>
    <definedName name="P3avg" localSheetId="10">OFFSET(#REF!,0,0,COUNT(#REF!),1)</definedName>
    <definedName name="P3avg" localSheetId="20">OFFSET(#REF!,0,0,COUNT(#REF!),1)</definedName>
    <definedName name="P3avg" localSheetId="21">OFFSET(#REF!,0,0,COUNT(#REF!),1)</definedName>
    <definedName name="P3avg" localSheetId="3">OFFSET(#REF!,0,0,COUNT(#REF!),1)</definedName>
    <definedName name="P3avg" localSheetId="39">OFFSET(#REF!,0,0,COUNT(#REF!),1)</definedName>
    <definedName name="P3avg" localSheetId="42">OFFSET(#REF!,0,0,COUNT(#REF!),1)</definedName>
    <definedName name="P3avg" localSheetId="43">OFFSET(#REF!,0,0,COUNT(#REF!),1)</definedName>
    <definedName name="P3avg" localSheetId="44">OFFSET(#REF!,0,0,COUNT(#REF!),1)</definedName>
    <definedName name="P3avg" localSheetId="45">OFFSET(#REF!,0,0,COUNT(#REF!),1)</definedName>
    <definedName name="P3avg" localSheetId="5">OFFSET(#REF!,0,0,COUNT(#REF!),1)</definedName>
    <definedName name="P3min" localSheetId="10">OFFSET(#REF!,0,0,COUNT(#REF!),1)</definedName>
    <definedName name="P3min" localSheetId="20">OFFSET(#REF!,0,0,COUNT(#REF!),1)</definedName>
    <definedName name="P3min" localSheetId="21">OFFSET(#REF!,0,0,COUNT(#REF!),1)</definedName>
    <definedName name="P3min" localSheetId="3">OFFSET(#REF!,0,0,COUNT(#REF!),1)</definedName>
    <definedName name="P3min" localSheetId="39">OFFSET(#REF!,0,0,COUNT(#REF!),1)</definedName>
    <definedName name="P3min" localSheetId="42">OFFSET(#REF!,0,0,COUNT(#REF!),1)</definedName>
    <definedName name="P3min" localSheetId="43">OFFSET(#REF!,0,0,COUNT(#REF!),1)</definedName>
    <definedName name="P3min" localSheetId="44">OFFSET(#REF!,0,0,COUNT(#REF!),1)</definedName>
    <definedName name="P3min" localSheetId="45">OFFSET(#REF!,0,0,COUNT(#REF!),1)</definedName>
    <definedName name="P3min" localSheetId="5">OFFSET(#REF!,0,0,COUNT(#REF!),1)</definedName>
    <definedName name="P3rng" localSheetId="10">OFFSET(#REF!,0,0,COUNT(#REF!),1)</definedName>
    <definedName name="P3rng" localSheetId="20">OFFSET(#REF!,0,0,COUNT(#REF!),1)</definedName>
    <definedName name="P3rng" localSheetId="21">OFFSET(#REF!,0,0,COUNT(#REF!),1)</definedName>
    <definedName name="P3rng" localSheetId="3">OFFSET(#REF!,0,0,COUNT(#REF!),1)</definedName>
    <definedName name="P3rng" localSheetId="39">OFFSET(#REF!,0,0,COUNT(#REF!),1)</definedName>
    <definedName name="P3rng" localSheetId="42">OFFSET(#REF!,0,0,COUNT(#REF!),1)</definedName>
    <definedName name="P3rng" localSheetId="43">OFFSET(#REF!,0,0,COUNT(#REF!),1)</definedName>
    <definedName name="P3rng" localSheetId="44">OFFSET(#REF!,0,0,COUNT(#REF!),1)</definedName>
    <definedName name="P3rng" localSheetId="45">OFFSET(#REF!,0,0,COUNT(#REF!),1)</definedName>
    <definedName name="P3rng" localSheetId="5">OFFSET(#REF!,0,0,COUNT(#REF!),1)</definedName>
    <definedName name="P4_1" localSheetId="10">OFFSET(#REF!,0,0,COUNT(#REF!),1)</definedName>
    <definedName name="P4_1" localSheetId="20">OFFSET(#REF!,0,0,COUNT(#REF!),1)</definedName>
    <definedName name="P4_1" localSheetId="21">OFFSET(#REF!,0,0,COUNT(#REF!),1)</definedName>
    <definedName name="P4_1" localSheetId="3">OFFSET(#REF!,0,0,COUNT(#REF!),1)</definedName>
    <definedName name="P4_1" localSheetId="39">OFFSET(#REF!,0,0,COUNT(#REF!),1)</definedName>
    <definedName name="P4_1" localSheetId="42">OFFSET(#REF!,0,0,COUNT(#REF!),1)</definedName>
    <definedName name="P4_1" localSheetId="43">OFFSET(#REF!,0,0,COUNT(#REF!),1)</definedName>
    <definedName name="P4_1" localSheetId="44">OFFSET(#REF!,0,0,COUNT(#REF!),1)</definedName>
    <definedName name="P4_1" localSheetId="45">OFFSET(#REF!,0,0,COUNT(#REF!),1)</definedName>
    <definedName name="P4_1" localSheetId="5">OFFSET(#REF!,0,0,COUNT(#REF!),1)</definedName>
    <definedName name="P4_2" localSheetId="10">OFFSET(#REF!,0,0,COUNT(#REF!),1)</definedName>
    <definedName name="P4_2" localSheetId="20">OFFSET(#REF!,0,0,COUNT(#REF!),1)</definedName>
    <definedName name="P4_2" localSheetId="21">OFFSET(#REF!,0,0,COUNT(#REF!),1)</definedName>
    <definedName name="P4_2" localSheetId="3">OFFSET(#REF!,0,0,COUNT(#REF!),1)</definedName>
    <definedName name="P4_2" localSheetId="39">OFFSET(#REF!,0,0,COUNT(#REF!),1)</definedName>
    <definedName name="P4_2" localSheetId="42">OFFSET(#REF!,0,0,COUNT(#REF!),1)</definedName>
    <definedName name="P4_2" localSheetId="43">OFFSET(#REF!,0,0,COUNT(#REF!),1)</definedName>
    <definedName name="P4_2" localSheetId="44">OFFSET(#REF!,0,0,COUNT(#REF!),1)</definedName>
    <definedName name="P4_2" localSheetId="45">OFFSET(#REF!,0,0,COUNT(#REF!),1)</definedName>
    <definedName name="P4_2" localSheetId="5">OFFSET(#REF!,0,0,COUNT(#REF!),1)</definedName>
    <definedName name="P4avg" localSheetId="10">OFFSET(#REF!,0,0,COUNT(#REF!),1)</definedName>
    <definedName name="P4avg" localSheetId="20">OFFSET(#REF!,0,0,COUNT(#REF!),1)</definedName>
    <definedName name="P4avg" localSheetId="21">OFFSET(#REF!,0,0,COUNT(#REF!),1)</definedName>
    <definedName name="P4avg" localSheetId="3">OFFSET(#REF!,0,0,COUNT(#REF!),1)</definedName>
    <definedName name="P4avg" localSheetId="39">OFFSET(#REF!,0,0,COUNT(#REF!),1)</definedName>
    <definedName name="P4avg" localSheetId="42">OFFSET(#REF!,0,0,COUNT(#REF!),1)</definedName>
    <definedName name="P4avg" localSheetId="43">OFFSET(#REF!,0,0,COUNT(#REF!),1)</definedName>
    <definedName name="P4avg" localSheetId="44">OFFSET(#REF!,0,0,COUNT(#REF!),1)</definedName>
    <definedName name="P4avg" localSheetId="45">OFFSET(#REF!,0,0,COUNT(#REF!),1)</definedName>
    <definedName name="P4avg" localSheetId="5">OFFSET(#REF!,0,0,COUNT(#REF!),1)</definedName>
    <definedName name="P4min" localSheetId="10">OFFSET(#REF!,0,0,COUNT(#REF!),1)</definedName>
    <definedName name="P4min" localSheetId="20">OFFSET(#REF!,0,0,COUNT(#REF!),1)</definedName>
    <definedName name="P4min" localSheetId="21">OFFSET(#REF!,0,0,COUNT(#REF!),1)</definedName>
    <definedName name="P4min" localSheetId="3">OFFSET(#REF!,0,0,COUNT(#REF!),1)</definedName>
    <definedName name="P4min" localSheetId="39">OFFSET(#REF!,0,0,COUNT(#REF!),1)</definedName>
    <definedName name="P4min" localSheetId="42">OFFSET(#REF!,0,0,COUNT(#REF!),1)</definedName>
    <definedName name="P4min" localSheetId="43">OFFSET(#REF!,0,0,COUNT(#REF!),1)</definedName>
    <definedName name="P4min" localSheetId="44">OFFSET(#REF!,0,0,COUNT(#REF!),1)</definedName>
    <definedName name="P4min" localSheetId="45">OFFSET(#REF!,0,0,COUNT(#REF!),1)</definedName>
    <definedName name="P4min" localSheetId="5">OFFSET(#REF!,0,0,COUNT(#REF!),1)</definedName>
    <definedName name="P4rng" localSheetId="10">OFFSET(#REF!,0,0,COUNT(#REF!),1)</definedName>
    <definedName name="P4rng" localSheetId="20">OFFSET(#REF!,0,0,COUNT(#REF!),1)</definedName>
    <definedName name="P4rng" localSheetId="21">OFFSET(#REF!,0,0,COUNT(#REF!),1)</definedName>
    <definedName name="P4rng" localSheetId="3">OFFSET(#REF!,0,0,COUNT(#REF!),1)</definedName>
    <definedName name="P4rng" localSheetId="39">OFFSET(#REF!,0,0,COUNT(#REF!),1)</definedName>
    <definedName name="P4rng" localSheetId="42">OFFSET(#REF!,0,0,COUNT(#REF!),1)</definedName>
    <definedName name="P4rng" localSheetId="43">OFFSET(#REF!,0,0,COUNT(#REF!),1)</definedName>
    <definedName name="P4rng" localSheetId="44">OFFSET(#REF!,0,0,COUNT(#REF!),1)</definedName>
    <definedName name="P4rng" localSheetId="45">OFFSET(#REF!,0,0,COUNT(#REF!),1)</definedName>
    <definedName name="P4rng" localSheetId="5">OFFSET(#REF!,0,0,COUNT(#REF!),1)</definedName>
    <definedName name="P5_1" localSheetId="10">OFFSET(#REF!,0,0,COUNT(#REF!),1)</definedName>
    <definedName name="P5_1" localSheetId="20">OFFSET(#REF!,0,0,COUNT(#REF!),1)</definedName>
    <definedName name="P5_1" localSheetId="21">OFFSET(#REF!,0,0,COUNT(#REF!),1)</definedName>
    <definedName name="P5_1" localSheetId="3">OFFSET(#REF!,0,0,COUNT(#REF!),1)</definedName>
    <definedName name="P5_1" localSheetId="39">OFFSET(#REF!,0,0,COUNT(#REF!),1)</definedName>
    <definedName name="P5_1" localSheetId="42">OFFSET(#REF!,0,0,COUNT(#REF!),1)</definedName>
    <definedName name="P5_1" localSheetId="43">OFFSET(#REF!,0,0,COUNT(#REF!),1)</definedName>
    <definedName name="P5_1" localSheetId="44">OFFSET(#REF!,0,0,COUNT(#REF!),1)</definedName>
    <definedName name="P5_1" localSheetId="45">OFFSET(#REF!,0,0,COUNT(#REF!),1)</definedName>
    <definedName name="P5_1" localSheetId="5">OFFSET(#REF!,0,0,COUNT(#REF!),1)</definedName>
    <definedName name="P5_2" localSheetId="10">OFFSET(#REF!,0,0,COUNT(#REF!),1)</definedName>
    <definedName name="P5_2" localSheetId="20">OFFSET(#REF!,0,0,COUNT(#REF!),1)</definedName>
    <definedName name="P5_2" localSheetId="21">OFFSET(#REF!,0,0,COUNT(#REF!),1)</definedName>
    <definedName name="P5_2" localSheetId="3">OFFSET(#REF!,0,0,COUNT(#REF!),1)</definedName>
    <definedName name="P5_2" localSheetId="39">OFFSET(#REF!,0,0,COUNT(#REF!),1)</definedName>
    <definedName name="P5_2" localSheetId="42">OFFSET(#REF!,0,0,COUNT(#REF!),1)</definedName>
    <definedName name="P5_2" localSheetId="43">OFFSET(#REF!,0,0,COUNT(#REF!),1)</definedName>
    <definedName name="P5_2" localSheetId="44">OFFSET(#REF!,0,0,COUNT(#REF!),1)</definedName>
    <definedName name="P5_2" localSheetId="45">OFFSET(#REF!,0,0,COUNT(#REF!),1)</definedName>
    <definedName name="P5_2" localSheetId="5">OFFSET(#REF!,0,0,COUNT(#REF!),1)</definedName>
    <definedName name="P5avg" localSheetId="10">OFFSET(#REF!,0,0,COUNT(#REF!),1)</definedName>
    <definedName name="P5avg" localSheetId="20">OFFSET(#REF!,0,0,COUNT(#REF!),1)</definedName>
    <definedName name="P5avg" localSheetId="21">OFFSET(#REF!,0,0,COUNT(#REF!),1)</definedName>
    <definedName name="P5avg" localSheetId="3">OFFSET(#REF!,0,0,COUNT(#REF!),1)</definedName>
    <definedName name="P5avg" localSheetId="39">OFFSET(#REF!,0,0,COUNT(#REF!),1)</definedName>
    <definedName name="P5avg" localSheetId="42">OFFSET(#REF!,0,0,COUNT(#REF!),1)</definedName>
    <definedName name="P5avg" localSheetId="43">OFFSET(#REF!,0,0,COUNT(#REF!),1)</definedName>
    <definedName name="P5avg" localSheetId="44">OFFSET(#REF!,0,0,COUNT(#REF!),1)</definedName>
    <definedName name="P5avg" localSheetId="45">OFFSET(#REF!,0,0,COUNT(#REF!),1)</definedName>
    <definedName name="P5avg" localSheetId="5">OFFSET(#REF!,0,0,COUNT(#REF!),1)</definedName>
    <definedName name="P5min" localSheetId="10">OFFSET(#REF!,0,0,COUNT(#REF!),1)</definedName>
    <definedName name="P5min" localSheetId="20">OFFSET(#REF!,0,0,COUNT(#REF!),1)</definedName>
    <definedName name="P5min" localSheetId="21">OFFSET(#REF!,0,0,COUNT(#REF!),1)</definedName>
    <definedName name="P5min" localSheetId="3">OFFSET(#REF!,0,0,COUNT(#REF!),1)</definedName>
    <definedName name="P5min" localSheetId="39">OFFSET(#REF!,0,0,COUNT(#REF!),1)</definedName>
    <definedName name="P5min" localSheetId="42">OFFSET(#REF!,0,0,COUNT(#REF!),1)</definedName>
    <definedName name="P5min" localSheetId="43">OFFSET(#REF!,0,0,COUNT(#REF!),1)</definedName>
    <definedName name="P5min" localSheetId="44">OFFSET(#REF!,0,0,COUNT(#REF!),1)</definedName>
    <definedName name="P5min" localSheetId="45">OFFSET(#REF!,0,0,COUNT(#REF!),1)</definedName>
    <definedName name="P5min" localSheetId="5">OFFSET(#REF!,0,0,COUNT(#REF!),1)</definedName>
    <definedName name="P5rng" localSheetId="10">OFFSET(#REF!,0,0,COUNT(#REF!),1)</definedName>
    <definedName name="P5rng" localSheetId="20">OFFSET(#REF!,0,0,COUNT(#REF!),1)</definedName>
    <definedName name="P5rng" localSheetId="21">OFFSET(#REF!,0,0,COUNT(#REF!),1)</definedName>
    <definedName name="P5rng" localSheetId="3">OFFSET(#REF!,0,0,COUNT(#REF!),1)</definedName>
    <definedName name="P5rng" localSheetId="39">OFFSET(#REF!,0,0,COUNT(#REF!),1)</definedName>
    <definedName name="P5rng" localSheetId="42">OFFSET(#REF!,0,0,COUNT(#REF!),1)</definedName>
    <definedName name="P5rng" localSheetId="43">OFFSET(#REF!,0,0,COUNT(#REF!),1)</definedName>
    <definedName name="P5rng" localSheetId="44">OFFSET(#REF!,0,0,COUNT(#REF!),1)</definedName>
    <definedName name="P5rng" localSheetId="45">OFFSET(#REF!,0,0,COUNT(#REF!),1)</definedName>
    <definedName name="P5rng" localSheetId="5">OFFSET(#REF!,0,0,COUNT(#REF!),1)</definedName>
    <definedName name="_xlnm.Print_Area" localSheetId="1">'1'!$A$1:$P$143</definedName>
    <definedName name="_xlnm.Print_Area" localSheetId="17">'17'!$A$1:$O$114</definedName>
    <definedName name="_xlnm.Print_Area" localSheetId="18">'18'!$A$1:$O$112</definedName>
    <definedName name="_xlnm.Print_Area" localSheetId="19">'19'!$A$1:$O$114</definedName>
    <definedName name="_xlnm.Print_Area" localSheetId="20">'20'!$A$1:$O$127</definedName>
    <definedName name="_xlnm.Print_Area" localSheetId="22">'22'!$A$1:$O$130</definedName>
    <definedName name="_xlnm.Print_Area" localSheetId="27">'27'!$A$1:$O$115</definedName>
    <definedName name="_xlnm.Print_Area" localSheetId="29">'29'!$A$1:$O$124</definedName>
    <definedName name="_xlnm.Print_Area" localSheetId="30">'30'!$A$1:$O$40</definedName>
    <definedName name="_xlnm.Print_Area" localSheetId="34">'34'!$A$1:$O$148</definedName>
    <definedName name="_xlnm.Print_Area" localSheetId="35">'35'!$A$1:$O$24</definedName>
    <definedName name="_xlnm.Print_Area" localSheetId="37">'37'!$A$1:$O$49</definedName>
    <definedName name="_xlnm.Print_Area" localSheetId="4">'4'!$A$1:$O$46</definedName>
    <definedName name="_xlnm.Print_Area" localSheetId="40">'40'!$A$1:$O$24</definedName>
    <definedName name="_xlnm.Print_Area" localSheetId="42">'42'!$A$1:$O$259</definedName>
    <definedName name="_xlnm.Print_Area" localSheetId="43">'43'!$A$1:$O$259</definedName>
    <definedName name="_xlnm.Print_Area" localSheetId="44">'44'!$A$1:$O$259</definedName>
    <definedName name="_xlnm.Print_Area" localSheetId="45">'45'!$A$1:$O$259</definedName>
    <definedName name="_xlnm.Print_Area" localSheetId="6">'6'!$B$1:$P$45</definedName>
    <definedName name="_xlnm.Print_Area" localSheetId="8">'8'!$B$1:$O$36</definedName>
    <definedName name="_xlnm.Print_Area" localSheetId="9">'9'!$A$1:$O$114</definedName>
    <definedName name="TransChoice" localSheetId="21">OFFSET([1]!TransList,0,0,COUNTA([1]!TransList),1)</definedName>
    <definedName name="TransChoice" localSheetId="28">OFFSET([1]!TransList,0,0,COUNTA([1]!TransList),1)</definedName>
    <definedName name="US_1" localSheetId="10">OFFSET(#REF!,0,0,COUNT(#REF!),1)</definedName>
    <definedName name="US_1" localSheetId="20">OFFSET(#REF!,0,0,COUNT(#REF!),1)</definedName>
    <definedName name="US_1" localSheetId="21">OFFSET(#REF!,0,0,COUNT(#REF!),1)</definedName>
    <definedName name="US_1" localSheetId="3">OFFSET(#REF!,0,0,COUNT(#REF!),1)</definedName>
    <definedName name="US_1" localSheetId="39">OFFSET(#REF!,0,0,COUNT(#REF!),1)</definedName>
    <definedName name="US_1" localSheetId="42">OFFSET(#REF!,0,0,COUNT(#REF!),1)</definedName>
    <definedName name="US_1" localSheetId="43">OFFSET(#REF!,0,0,COUNT(#REF!),1)</definedName>
    <definedName name="US_1" localSheetId="44">OFFSET(#REF!,0,0,COUNT(#REF!),1)</definedName>
    <definedName name="US_1" localSheetId="45">OFFSET(#REF!,0,0,COUNT(#REF!),1)</definedName>
    <definedName name="US_1" localSheetId="5">OFFSET(#REF!,0,0,COUNT(#REF!),1)</definedName>
    <definedName name="US_2" localSheetId="10">OFFSET(#REF!,0,0,COUNT(#REF!),1)</definedName>
    <definedName name="US_2" localSheetId="20">OFFSET(#REF!,0,0,COUNT(#REF!),1)</definedName>
    <definedName name="US_2" localSheetId="21">OFFSET(#REF!,0,0,COUNT(#REF!),1)</definedName>
    <definedName name="US_2" localSheetId="3">OFFSET(#REF!,0,0,COUNT(#REF!),1)</definedName>
    <definedName name="US_2" localSheetId="39">OFFSET(#REF!,0,0,COUNT(#REF!),1)</definedName>
    <definedName name="US_2" localSheetId="42">OFFSET(#REF!,0,0,COUNT(#REF!),1)</definedName>
    <definedName name="US_2" localSheetId="43">OFFSET(#REF!,0,0,COUNT(#REF!),1)</definedName>
    <definedName name="US_2" localSheetId="44">OFFSET(#REF!,0,0,COUNT(#REF!),1)</definedName>
    <definedName name="US_2" localSheetId="45">OFFSET(#REF!,0,0,COUNT(#REF!),1)</definedName>
    <definedName name="US_2" localSheetId="5">OFFSET(#REF!,0,0,COUNT(#REF!),1)</definedName>
    <definedName name="USavg" localSheetId="10">OFFSET(#REF!,0,0,COUNT(#REF!),1)</definedName>
    <definedName name="USavg" localSheetId="20">OFFSET(#REF!,0,0,COUNT(#REF!),1)</definedName>
    <definedName name="USavg" localSheetId="21">OFFSET(#REF!,0,0,COUNT(#REF!),1)</definedName>
    <definedName name="USavg" localSheetId="3">OFFSET(#REF!,0,0,COUNT(#REF!),1)</definedName>
    <definedName name="USavg" localSheetId="39">OFFSET(#REF!,0,0,COUNT(#REF!),1)</definedName>
    <definedName name="USavg" localSheetId="42">OFFSET(#REF!,0,0,COUNT(#REF!),1)</definedName>
    <definedName name="USavg" localSheetId="43">OFFSET(#REF!,0,0,COUNT(#REF!),1)</definedName>
    <definedName name="USavg" localSheetId="44">OFFSET(#REF!,0,0,COUNT(#REF!),1)</definedName>
    <definedName name="USavg" localSheetId="45">OFFSET(#REF!,0,0,COUNT(#REF!),1)</definedName>
    <definedName name="USavg" localSheetId="5">OFFSET(#REF!,0,0,COUNT(#REF!),1)</definedName>
    <definedName name="USmin" localSheetId="10">OFFSET(#REF!,0,0,COUNT(#REF!),1)</definedName>
    <definedName name="USmin" localSheetId="20">OFFSET(#REF!,0,0,COUNT(#REF!),1)</definedName>
    <definedName name="USmin" localSheetId="21">OFFSET(#REF!,0,0,COUNT(#REF!),1)</definedName>
    <definedName name="USmin" localSheetId="3">OFFSET(#REF!,0,0,COUNT(#REF!),1)</definedName>
    <definedName name="USmin" localSheetId="39">OFFSET(#REF!,0,0,COUNT(#REF!),1)</definedName>
    <definedName name="USmin" localSheetId="42">OFFSET(#REF!,0,0,COUNT(#REF!),1)</definedName>
    <definedName name="USmin" localSheetId="43">OFFSET(#REF!,0,0,COUNT(#REF!),1)</definedName>
    <definedName name="USmin" localSheetId="44">OFFSET(#REF!,0,0,COUNT(#REF!),1)</definedName>
    <definedName name="USmin" localSheetId="45">OFFSET(#REF!,0,0,COUNT(#REF!),1)</definedName>
    <definedName name="USmin" localSheetId="5">OFFSET(#REF!,0,0,COUNT(#REF!),1)</definedName>
    <definedName name="USrng" localSheetId="10">OFFSET(#REF!,0,0,COUNT(#REF!),1)</definedName>
    <definedName name="USrng" localSheetId="20">OFFSET(#REF!,0,0,COUNT(#REF!),1)</definedName>
    <definedName name="USrng" localSheetId="21">OFFSET(#REF!,0,0,COUNT(#REF!),1)</definedName>
    <definedName name="USrng" localSheetId="3">OFFSET(#REF!,0,0,COUNT(#REF!),1)</definedName>
    <definedName name="USrng" localSheetId="39">OFFSET(#REF!,0,0,COUNT(#REF!),1)</definedName>
    <definedName name="USrng" localSheetId="42">OFFSET(#REF!,0,0,COUNT(#REF!),1)</definedName>
    <definedName name="USrng" localSheetId="43">OFFSET(#REF!,0,0,COUNT(#REF!),1)</definedName>
    <definedName name="USrng" localSheetId="44">OFFSET(#REF!,0,0,COUNT(#REF!),1)</definedName>
    <definedName name="USrng" localSheetId="45">OFFSET(#REF!,0,0,COUNT(#REF!),1)</definedName>
    <definedName name="USrng" localSheetId="5">OFFSET(#REF!,0,0,COUNT(#REF!),1)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59" i="131" l="1"/>
  <c r="A259" i="130"/>
  <c r="A259" i="129"/>
  <c r="A259" i="128" l="1"/>
  <c r="AB27" i="127"/>
  <c r="AA27" i="127"/>
  <c r="Z27" i="127"/>
  <c r="Y27" i="127"/>
  <c r="X27" i="127"/>
  <c r="W27" i="127"/>
  <c r="V27" i="127"/>
  <c r="T27" i="127"/>
  <c r="S27" i="127"/>
  <c r="Q27" i="127"/>
  <c r="P27" i="127"/>
  <c r="O27" i="127"/>
  <c r="M27" i="127"/>
  <c r="K27" i="127"/>
  <c r="A35" i="114"/>
  <c r="A33" i="113"/>
  <c r="B134" i="36"/>
  <c r="B133" i="36"/>
  <c r="D25" i="124"/>
  <c r="A127" i="123"/>
  <c r="B145" i="35"/>
  <c r="B144" i="35"/>
  <c r="E25" i="124" l="1"/>
  <c r="C30" i="124"/>
  <c r="B52" i="92" l="1"/>
  <c r="D30" i="124"/>
  <c r="F25" i="124"/>
  <c r="C56" i="103"/>
  <c r="B95" i="78"/>
  <c r="A94" i="73"/>
  <c r="C55" i="92"/>
  <c r="A48" i="127"/>
  <c r="B83" i="69"/>
  <c r="A81" i="80"/>
  <c r="B42" i="87"/>
  <c r="A82" i="120"/>
  <c r="B84" i="70"/>
  <c r="B97" i="75"/>
  <c r="A97" i="84"/>
  <c r="D124" i="123"/>
  <c r="A83" i="72"/>
  <c r="A83" i="71"/>
  <c r="B95" i="77"/>
  <c r="A94" i="74"/>
  <c r="A79" i="105"/>
  <c r="A86" i="68"/>
  <c r="A93" i="82"/>
  <c r="C52" i="92" l="1"/>
  <c r="C53" i="103"/>
  <c r="M53" i="103"/>
  <c r="B53" i="103"/>
  <c r="E30" i="124"/>
  <c r="G25" i="124"/>
  <c r="J56" i="103"/>
  <c r="E48" i="127"/>
  <c r="D48" i="127"/>
  <c r="R39" i="127"/>
  <c r="N39" i="127"/>
  <c r="G48" i="127"/>
  <c r="H48" i="127"/>
  <c r="C48" i="127"/>
  <c r="B48" i="127"/>
  <c r="F48" i="127"/>
  <c r="U39" i="127"/>
  <c r="E124" i="123"/>
  <c r="C54" i="92"/>
  <c r="A67" i="105"/>
  <c r="A81" i="82"/>
  <c r="L30" i="86"/>
  <c r="L29" i="86"/>
  <c r="L28" i="86"/>
  <c r="L35" i="86"/>
  <c r="L31" i="86"/>
  <c r="L32" i="86"/>
  <c r="A71" i="72"/>
  <c r="K52" i="92"/>
  <c r="J52" i="92"/>
  <c r="H28" i="78"/>
  <c r="K55" i="92"/>
  <c r="J55" i="92"/>
  <c r="H36" i="83"/>
  <c r="B94" i="78"/>
  <c r="A93" i="74"/>
  <c r="C53" i="92"/>
  <c r="L41" i="84"/>
  <c r="L39" i="84"/>
  <c r="L31" i="84"/>
  <c r="L40" i="84"/>
  <c r="L42" i="84"/>
  <c r="L36" i="84"/>
  <c r="L30" i="84"/>
  <c r="L34" i="84"/>
  <c r="L32" i="84"/>
  <c r="L28" i="84"/>
  <c r="L37" i="84"/>
  <c r="L35" i="84"/>
  <c r="L44" i="84"/>
  <c r="M29" i="77"/>
  <c r="M30" i="77"/>
  <c r="L27" i="73"/>
  <c r="L28" i="73"/>
  <c r="L26" i="73"/>
  <c r="L27" i="110"/>
  <c r="L32" i="110"/>
  <c r="L31" i="110"/>
  <c r="L28" i="110"/>
  <c r="L29" i="110"/>
  <c r="L30" i="110"/>
  <c r="L33" i="110"/>
  <c r="A85" i="84"/>
  <c r="A74" i="68"/>
  <c r="B85" i="75"/>
  <c r="H30" i="70"/>
  <c r="B83" i="70"/>
  <c r="B96" i="75"/>
  <c r="A93" i="73"/>
  <c r="C54" i="103"/>
  <c r="L28" i="71"/>
  <c r="L27" i="71"/>
  <c r="L26" i="71"/>
  <c r="L29" i="71"/>
  <c r="L30" i="111"/>
  <c r="L31" i="111"/>
  <c r="L29" i="111"/>
  <c r="L28" i="111"/>
  <c r="B72" i="70"/>
  <c r="B71" i="69"/>
  <c r="G29" i="72"/>
  <c r="G33" i="84"/>
  <c r="A85" i="68"/>
  <c r="G29" i="84"/>
  <c r="B82" i="69"/>
  <c r="L56" i="103"/>
  <c r="M56" i="103"/>
  <c r="M26" i="78"/>
  <c r="M29" i="78"/>
  <c r="M30" i="78"/>
  <c r="L28" i="72"/>
  <c r="L27" i="72"/>
  <c r="L27" i="82"/>
  <c r="L26" i="82"/>
  <c r="G34" i="86"/>
  <c r="L28" i="120"/>
  <c r="L27" i="120"/>
  <c r="L26" i="120"/>
  <c r="L30" i="68"/>
  <c r="L27" i="68"/>
  <c r="L34" i="68"/>
  <c r="L26" i="68"/>
  <c r="L32" i="68"/>
  <c r="L31" i="68"/>
  <c r="L26" i="74"/>
  <c r="L28" i="74"/>
  <c r="L30" i="74"/>
  <c r="L29" i="74"/>
  <c r="A70" i="120"/>
  <c r="A82" i="74"/>
  <c r="H30" i="69"/>
  <c r="G29" i="120"/>
  <c r="G30" i="71"/>
  <c r="B94" i="77"/>
  <c r="A82" i="71"/>
  <c r="A80" i="80"/>
  <c r="G38" i="84"/>
  <c r="A81" i="120"/>
  <c r="G33" i="86"/>
  <c r="M29" i="70"/>
  <c r="C55" i="103"/>
  <c r="B83" i="78"/>
  <c r="A82" i="73"/>
  <c r="H27" i="78"/>
  <c r="A96" i="84"/>
  <c r="A82" i="72"/>
  <c r="G29" i="68"/>
  <c r="G28" i="68" s="1"/>
  <c r="H28" i="77"/>
  <c r="H35" i="83"/>
  <c r="G28" i="80"/>
  <c r="L26" i="105"/>
  <c r="L27" i="105"/>
  <c r="A47" i="127"/>
  <c r="B83" i="77"/>
  <c r="A71" i="71"/>
  <c r="A69" i="80"/>
  <c r="E33" i="114"/>
  <c r="A78" i="105"/>
  <c r="A92" i="82"/>
  <c r="H27" i="77"/>
  <c r="L53" i="103" l="1"/>
  <c r="J53" i="103"/>
  <c r="F30" i="124"/>
  <c r="H25" i="124"/>
  <c r="E47" i="127"/>
  <c r="H47" i="127"/>
  <c r="F47" i="127"/>
  <c r="G47" i="127"/>
  <c r="C47" i="127"/>
  <c r="B47" i="127"/>
  <c r="D47" i="127"/>
  <c r="R38" i="127"/>
  <c r="E31" i="113"/>
  <c r="J54" i="103"/>
  <c r="G30" i="69"/>
  <c r="K31" i="86"/>
  <c r="K30" i="86"/>
  <c r="K29" i="86"/>
  <c r="K28" i="86"/>
  <c r="K32" i="86"/>
  <c r="K27" i="86"/>
  <c r="K35" i="86"/>
  <c r="L29" i="70"/>
  <c r="L28" i="70"/>
  <c r="L27" i="70"/>
  <c r="L32" i="70"/>
  <c r="K27" i="80"/>
  <c r="K26" i="80"/>
  <c r="A95" i="84"/>
  <c r="A62" i="68"/>
  <c r="A69" i="82"/>
  <c r="L55" i="103"/>
  <c r="M55" i="103"/>
  <c r="F29" i="68"/>
  <c r="L29" i="68" s="1"/>
  <c r="G27" i="78"/>
  <c r="M27" i="78" s="1"/>
  <c r="F30" i="71"/>
  <c r="O63" i="117"/>
  <c r="B70" i="69"/>
  <c r="A80" i="82"/>
  <c r="F28" i="80"/>
  <c r="L30" i="77"/>
  <c r="L26" i="77"/>
  <c r="L29" i="77"/>
  <c r="A77" i="105"/>
  <c r="A81" i="72"/>
  <c r="A58" i="120"/>
  <c r="B59" i="69"/>
  <c r="A57" i="80"/>
  <c r="M27" i="69"/>
  <c r="L30" i="71"/>
  <c r="F31" i="113"/>
  <c r="F29" i="120"/>
  <c r="M32" i="70"/>
  <c r="L54" i="103"/>
  <c r="M54" i="103"/>
  <c r="G28" i="77"/>
  <c r="M28" i="77" s="1"/>
  <c r="F33" i="84"/>
  <c r="L33" i="84" s="1"/>
  <c r="U38" i="127"/>
  <c r="K28" i="72"/>
  <c r="K26" i="72"/>
  <c r="K27" i="72"/>
  <c r="K28" i="110"/>
  <c r="K33" i="110"/>
  <c r="K32" i="110"/>
  <c r="K29" i="110"/>
  <c r="K31" i="110"/>
  <c r="K27" i="110"/>
  <c r="K30" i="110"/>
  <c r="D122" i="123"/>
  <c r="A55" i="105"/>
  <c r="A59" i="71"/>
  <c r="A59" i="72"/>
  <c r="L32" i="111"/>
  <c r="M27" i="70"/>
  <c r="M26" i="70"/>
  <c r="F29" i="84"/>
  <c r="L29" i="84" s="1"/>
  <c r="F34" i="86"/>
  <c r="L34" i="86" s="1"/>
  <c r="D33" i="114"/>
  <c r="K28" i="120"/>
  <c r="K27" i="105"/>
  <c r="K26" i="105"/>
  <c r="K28" i="74"/>
  <c r="K27" i="74"/>
  <c r="K26" i="74"/>
  <c r="K30" i="74"/>
  <c r="B93" i="77"/>
  <c r="A81" i="71"/>
  <c r="A92" i="74"/>
  <c r="M28" i="69"/>
  <c r="B60" i="70"/>
  <c r="B73" i="75"/>
  <c r="J55" i="103"/>
  <c r="L29" i="120"/>
  <c r="F29" i="72"/>
  <c r="L28" i="82"/>
  <c r="L29" i="82" s="1"/>
  <c r="G27" i="77"/>
  <c r="C49" i="92"/>
  <c r="E123" i="123"/>
  <c r="D123" i="123"/>
  <c r="F33" i="86"/>
  <c r="L33" i="86" s="1"/>
  <c r="C51" i="92"/>
  <c r="B82" i="77"/>
  <c r="A81" i="74"/>
  <c r="A84" i="84"/>
  <c r="B82" i="78"/>
  <c r="A81" i="73"/>
  <c r="A45" i="127"/>
  <c r="H34" i="83"/>
  <c r="K27" i="82"/>
  <c r="K31" i="111"/>
  <c r="K30" i="111"/>
  <c r="B93" i="78"/>
  <c r="A91" i="82"/>
  <c r="A73" i="84"/>
  <c r="C50" i="92"/>
  <c r="L35" i="68"/>
  <c r="L33" i="68"/>
  <c r="C50" i="103"/>
  <c r="K53" i="92"/>
  <c r="J53" i="92"/>
  <c r="C52" i="103"/>
  <c r="K54" i="92"/>
  <c r="J54" i="92"/>
  <c r="A69" i="120"/>
  <c r="A73" i="68"/>
  <c r="B71" i="70"/>
  <c r="B84" i="75"/>
  <c r="A66" i="105"/>
  <c r="A70" i="71"/>
  <c r="A68" i="80"/>
  <c r="N38" i="127"/>
  <c r="K28" i="73"/>
  <c r="K26" i="73"/>
  <c r="B82" i="70"/>
  <c r="A92" i="73"/>
  <c r="A70" i="73"/>
  <c r="G30" i="70"/>
  <c r="M30" i="70" s="1"/>
  <c r="L28" i="105"/>
  <c r="M28" i="70"/>
  <c r="L26" i="72"/>
  <c r="C48" i="92"/>
  <c r="B48" i="92"/>
  <c r="C51" i="103"/>
  <c r="L27" i="74"/>
  <c r="K112" i="36"/>
  <c r="H112" i="36"/>
  <c r="I112" i="36"/>
  <c r="J112" i="36"/>
  <c r="A70" i="72"/>
  <c r="L26" i="80"/>
  <c r="L34" i="110"/>
  <c r="M26" i="69"/>
  <c r="D112" i="123"/>
  <c r="E112" i="123"/>
  <c r="G43" i="84"/>
  <c r="L29" i="73"/>
  <c r="L30" i="78"/>
  <c r="K27" i="68"/>
  <c r="K34" i="68"/>
  <c r="K29" i="71"/>
  <c r="K28" i="71"/>
  <c r="K26" i="71"/>
  <c r="A46" i="127"/>
  <c r="A80" i="120"/>
  <c r="A84" i="68"/>
  <c r="B95" i="75"/>
  <c r="B71" i="77"/>
  <c r="A70" i="74"/>
  <c r="D111" i="123"/>
  <c r="M29" i="69"/>
  <c r="L27" i="80"/>
  <c r="K40" i="84"/>
  <c r="K39" i="84"/>
  <c r="K41" i="84"/>
  <c r="B81" i="69"/>
  <c r="A79" i="80"/>
  <c r="B71" i="78"/>
  <c r="C49" i="103"/>
  <c r="B49" i="103"/>
  <c r="G28" i="78"/>
  <c r="F38" i="84"/>
  <c r="M26" i="77"/>
  <c r="L27" i="86"/>
  <c r="G30" i="124" l="1"/>
  <c r="I25" i="124"/>
  <c r="H46" i="127"/>
  <c r="F46" i="127"/>
  <c r="D46" i="127"/>
  <c r="G46" i="127"/>
  <c r="E46" i="127"/>
  <c r="C46" i="127"/>
  <c r="B46" i="127"/>
  <c r="R37" i="127"/>
  <c r="N37" i="127"/>
  <c r="L26" i="70"/>
  <c r="F28" i="68"/>
  <c r="L28" i="68" s="1"/>
  <c r="K28" i="80"/>
  <c r="J111" i="36"/>
  <c r="U37" i="127"/>
  <c r="E111" i="123"/>
  <c r="C33" i="114"/>
  <c r="F30" i="69"/>
  <c r="A68" i="120"/>
  <c r="B69" i="69"/>
  <c r="A67" i="80"/>
  <c r="M52" i="103"/>
  <c r="L52" i="103"/>
  <c r="M50" i="103"/>
  <c r="L50" i="103"/>
  <c r="A76" i="105"/>
  <c r="A90" i="82"/>
  <c r="J28" i="105"/>
  <c r="J27" i="105"/>
  <c r="J26" i="105"/>
  <c r="K30" i="78"/>
  <c r="K29" i="78"/>
  <c r="K26" i="78"/>
  <c r="J26" i="72"/>
  <c r="J27" i="72"/>
  <c r="J28" i="72"/>
  <c r="K51" i="92"/>
  <c r="J51" i="92"/>
  <c r="K49" i="92"/>
  <c r="J49" i="92"/>
  <c r="E29" i="72"/>
  <c r="K29" i="72" s="1"/>
  <c r="K30" i="72" s="1"/>
  <c r="E28" i="80"/>
  <c r="E34" i="86"/>
  <c r="E33" i="84"/>
  <c r="K33" i="84" s="1"/>
  <c r="B59" i="70"/>
  <c r="A69" i="73"/>
  <c r="B70" i="77"/>
  <c r="A61" i="68"/>
  <c r="A57" i="120"/>
  <c r="B58" i="69"/>
  <c r="F28" i="78"/>
  <c r="L28" i="78" s="1"/>
  <c r="L28" i="80"/>
  <c r="A46" i="120"/>
  <c r="B81" i="77"/>
  <c r="B70" i="70"/>
  <c r="A69" i="72"/>
  <c r="C48" i="103"/>
  <c r="K29" i="111"/>
  <c r="B92" i="77"/>
  <c r="C46" i="92"/>
  <c r="J26" i="80"/>
  <c r="M28" i="78"/>
  <c r="M31" i="78" s="1"/>
  <c r="M31" i="70"/>
  <c r="E122" i="123"/>
  <c r="D100" i="123"/>
  <c r="E100" i="123"/>
  <c r="E29" i="84"/>
  <c r="K29" i="84" s="1"/>
  <c r="A56" i="80"/>
  <c r="A61" i="84"/>
  <c r="A43" i="105"/>
  <c r="B61" i="75"/>
  <c r="A58" i="74"/>
  <c r="A83" i="84"/>
  <c r="A69" i="71"/>
  <c r="J52" i="103"/>
  <c r="A94" i="84"/>
  <c r="A44" i="127"/>
  <c r="H33" i="83"/>
  <c r="J27" i="120"/>
  <c r="J26" i="120"/>
  <c r="J28" i="120"/>
  <c r="J28" i="73"/>
  <c r="J26" i="73"/>
  <c r="J27" i="73"/>
  <c r="K36" i="84"/>
  <c r="K33" i="68"/>
  <c r="E29" i="120"/>
  <c r="L26" i="78"/>
  <c r="D31" i="113"/>
  <c r="F27" i="78"/>
  <c r="L27" i="78" s="1"/>
  <c r="B59" i="78"/>
  <c r="A57" i="82"/>
  <c r="A65" i="105"/>
  <c r="A79" i="82"/>
  <c r="C45" i="92"/>
  <c r="B92" i="78"/>
  <c r="C47" i="103"/>
  <c r="J28" i="71"/>
  <c r="J27" i="71"/>
  <c r="J26" i="71"/>
  <c r="J28" i="111"/>
  <c r="J31" i="111"/>
  <c r="J30" i="111"/>
  <c r="F27" i="77"/>
  <c r="L29" i="78"/>
  <c r="J49" i="103"/>
  <c r="A72" i="84"/>
  <c r="A58" i="72"/>
  <c r="K28" i="84"/>
  <c r="E38" i="84"/>
  <c r="A54" i="105"/>
  <c r="A69" i="74"/>
  <c r="K48" i="92"/>
  <c r="J48" i="92"/>
  <c r="B48" i="70"/>
  <c r="A47" i="72"/>
  <c r="A58" i="73"/>
  <c r="M27" i="77"/>
  <c r="M31" i="77" s="1"/>
  <c r="K42" i="84"/>
  <c r="K35" i="68"/>
  <c r="A83" i="68"/>
  <c r="A91" i="73"/>
  <c r="J35" i="84"/>
  <c r="J41" i="84"/>
  <c r="J32" i="84"/>
  <c r="J39" i="84"/>
  <c r="J40" i="84"/>
  <c r="J36" i="84"/>
  <c r="J30" i="84"/>
  <c r="J37" i="84"/>
  <c r="J31" i="84"/>
  <c r="K29" i="69"/>
  <c r="K27" i="69"/>
  <c r="K26" i="69"/>
  <c r="J29" i="110"/>
  <c r="J33" i="110"/>
  <c r="J31" i="110"/>
  <c r="J28" i="110"/>
  <c r="L29" i="69"/>
  <c r="C44" i="92"/>
  <c r="B44" i="92"/>
  <c r="F33" i="114"/>
  <c r="E33" i="86"/>
  <c r="B70" i="78"/>
  <c r="A68" i="82"/>
  <c r="E30" i="71"/>
  <c r="K31" i="84"/>
  <c r="M51" i="103"/>
  <c r="L51" i="103"/>
  <c r="A47" i="71"/>
  <c r="B81" i="78"/>
  <c r="A80" i="73"/>
  <c r="C46" i="103"/>
  <c r="K44" i="84"/>
  <c r="K26" i="68"/>
  <c r="B80" i="69"/>
  <c r="B94" i="75"/>
  <c r="A91" i="74"/>
  <c r="K29" i="77"/>
  <c r="K29" i="70"/>
  <c r="O51" i="117"/>
  <c r="K30" i="84"/>
  <c r="K28" i="82"/>
  <c r="K26" i="120"/>
  <c r="F28" i="77"/>
  <c r="L27" i="69"/>
  <c r="K26" i="82"/>
  <c r="F30" i="70"/>
  <c r="L26" i="69"/>
  <c r="M49" i="103"/>
  <c r="L49" i="103"/>
  <c r="O62" i="117"/>
  <c r="A58" i="71"/>
  <c r="B72" i="75"/>
  <c r="K37" i="84"/>
  <c r="H111" i="36"/>
  <c r="K111" i="36"/>
  <c r="I111" i="36"/>
  <c r="M30" i="69"/>
  <c r="K35" i="84"/>
  <c r="J51" i="103"/>
  <c r="A50" i="68"/>
  <c r="A80" i="74"/>
  <c r="C47" i="92"/>
  <c r="J50" i="103"/>
  <c r="F43" i="84"/>
  <c r="L43" i="84" s="1"/>
  <c r="K29" i="74"/>
  <c r="B81" i="70"/>
  <c r="A78" i="80"/>
  <c r="J31" i="86"/>
  <c r="J29" i="86"/>
  <c r="J35" i="86"/>
  <c r="J27" i="86"/>
  <c r="J28" i="86"/>
  <c r="K28" i="105"/>
  <c r="K27" i="120"/>
  <c r="B45" i="103"/>
  <c r="C45" i="103"/>
  <c r="K34" i="84"/>
  <c r="K27" i="71"/>
  <c r="K30" i="71" s="1"/>
  <c r="K32" i="84"/>
  <c r="E29" i="68"/>
  <c r="L38" i="84"/>
  <c r="B59" i="77"/>
  <c r="B47" i="69"/>
  <c r="A45" i="80"/>
  <c r="H100" i="36"/>
  <c r="I100" i="36"/>
  <c r="J100" i="36"/>
  <c r="K100" i="36"/>
  <c r="A72" i="68"/>
  <c r="B83" i="75"/>
  <c r="K34" i="110"/>
  <c r="K50" i="92"/>
  <c r="J50" i="92"/>
  <c r="A79" i="120"/>
  <c r="A80" i="71"/>
  <c r="A80" i="72"/>
  <c r="J27" i="68"/>
  <c r="J29" i="74"/>
  <c r="K28" i="111"/>
  <c r="K34" i="86"/>
  <c r="K32" i="68"/>
  <c r="L28" i="69"/>
  <c r="L29" i="72"/>
  <c r="L30" i="72" s="1"/>
  <c r="K31" i="68"/>
  <c r="K27" i="73"/>
  <c r="K29" i="73" s="1"/>
  <c r="K30" i="68"/>
  <c r="K32" i="111" l="1"/>
  <c r="H30" i="124"/>
  <c r="J25" i="124"/>
  <c r="C45" i="127"/>
  <c r="F45" i="127"/>
  <c r="D45" i="127"/>
  <c r="G45" i="127"/>
  <c r="B45" i="127"/>
  <c r="E45" i="127"/>
  <c r="H45" i="127"/>
  <c r="E30" i="70"/>
  <c r="K30" i="70" s="1"/>
  <c r="R36" i="127"/>
  <c r="N36" i="127"/>
  <c r="O61" i="117"/>
  <c r="C31" i="113"/>
  <c r="E43" i="84"/>
  <c r="K43" i="84" s="1"/>
  <c r="J47" i="103"/>
  <c r="J48" i="103"/>
  <c r="J46" i="103"/>
  <c r="D33" i="86"/>
  <c r="J33" i="86" s="1"/>
  <c r="L30" i="69"/>
  <c r="B80" i="78"/>
  <c r="A79" i="74"/>
  <c r="J34" i="68"/>
  <c r="A42" i="105"/>
  <c r="A49" i="68"/>
  <c r="A46" i="72"/>
  <c r="J45" i="92"/>
  <c r="K45" i="92"/>
  <c r="A71" i="84"/>
  <c r="B58" i="70"/>
  <c r="B71" i="75"/>
  <c r="B49" i="75"/>
  <c r="J30" i="77"/>
  <c r="J26" i="77"/>
  <c r="J29" i="77"/>
  <c r="D28" i="80"/>
  <c r="A79" i="72"/>
  <c r="L48" i="103"/>
  <c r="M48" i="103"/>
  <c r="D34" i="86"/>
  <c r="J34" i="86" s="1"/>
  <c r="J28" i="82"/>
  <c r="E99" i="123"/>
  <c r="D99" i="123"/>
  <c r="J32" i="110"/>
  <c r="C43" i="92"/>
  <c r="D121" i="123"/>
  <c r="E121" i="123"/>
  <c r="B69" i="70"/>
  <c r="A78" i="82"/>
  <c r="A60" i="68"/>
  <c r="A57" i="71"/>
  <c r="K38" i="84"/>
  <c r="J29" i="120"/>
  <c r="I33" i="68"/>
  <c r="I32" i="68"/>
  <c r="I31" i="68"/>
  <c r="I30" i="68"/>
  <c r="I27" i="68"/>
  <c r="I34" i="68"/>
  <c r="I26" i="68"/>
  <c r="J99" i="36"/>
  <c r="H99" i="36"/>
  <c r="I99" i="36"/>
  <c r="K99" i="36"/>
  <c r="J28" i="84"/>
  <c r="J27" i="110"/>
  <c r="A79" i="71"/>
  <c r="A77" i="80"/>
  <c r="J32" i="86"/>
  <c r="J47" i="92"/>
  <c r="K47" i="92"/>
  <c r="K29" i="120"/>
  <c r="J45" i="103"/>
  <c r="J88" i="36"/>
  <c r="I88" i="36"/>
  <c r="H88" i="36"/>
  <c r="K88" i="36"/>
  <c r="K26" i="77"/>
  <c r="D38" i="84"/>
  <c r="C44" i="103"/>
  <c r="A82" i="84"/>
  <c r="A66" i="80"/>
  <c r="J26" i="82"/>
  <c r="A56" i="120"/>
  <c r="B57" i="69"/>
  <c r="A57" i="72"/>
  <c r="B47" i="77"/>
  <c r="B33" i="114"/>
  <c r="D29" i="120"/>
  <c r="A43" i="127"/>
  <c r="H32" i="83"/>
  <c r="I29" i="71"/>
  <c r="I28" i="71"/>
  <c r="I27" i="71"/>
  <c r="I26" i="71"/>
  <c r="I30" i="74"/>
  <c r="I29" i="74"/>
  <c r="I28" i="74"/>
  <c r="I26" i="74"/>
  <c r="I27" i="74"/>
  <c r="A93" i="84"/>
  <c r="A82" i="68"/>
  <c r="B93" i="75"/>
  <c r="L30" i="70"/>
  <c r="L31" i="70" s="1"/>
  <c r="J42" i="84"/>
  <c r="J29" i="73"/>
  <c r="D29" i="68"/>
  <c r="J29" i="68" s="1"/>
  <c r="J30" i="68"/>
  <c r="M45" i="103"/>
  <c r="L45" i="103"/>
  <c r="K29" i="82"/>
  <c r="J27" i="82"/>
  <c r="A64" i="105"/>
  <c r="A71" i="68"/>
  <c r="B82" i="75"/>
  <c r="O39" i="117"/>
  <c r="B58" i="77"/>
  <c r="B60" i="75"/>
  <c r="A57" i="74"/>
  <c r="J30" i="86"/>
  <c r="B47" i="78"/>
  <c r="A46" i="74"/>
  <c r="K27" i="70"/>
  <c r="J26" i="69"/>
  <c r="J29" i="69"/>
  <c r="J27" i="69"/>
  <c r="J28" i="69"/>
  <c r="D25" i="104"/>
  <c r="J33" i="68"/>
  <c r="K26" i="70"/>
  <c r="B40" i="92"/>
  <c r="C40" i="92"/>
  <c r="B79" i="69"/>
  <c r="J27" i="80"/>
  <c r="J28" i="80" s="1"/>
  <c r="C42" i="92"/>
  <c r="J31" i="68"/>
  <c r="E28" i="77"/>
  <c r="K28" i="77" s="1"/>
  <c r="C41" i="92"/>
  <c r="J110" i="36"/>
  <c r="H110" i="36"/>
  <c r="I110" i="36"/>
  <c r="K110" i="36"/>
  <c r="J28" i="74"/>
  <c r="J27" i="74"/>
  <c r="D29" i="84"/>
  <c r="J29" i="84" s="1"/>
  <c r="A67" i="120"/>
  <c r="B68" i="69"/>
  <c r="B58" i="78"/>
  <c r="A56" i="82"/>
  <c r="K28" i="70"/>
  <c r="A53" i="105"/>
  <c r="I44" i="84"/>
  <c r="I36" i="84"/>
  <c r="I28" i="84"/>
  <c r="I42" i="84"/>
  <c r="I34" i="84"/>
  <c r="I37" i="84"/>
  <c r="I31" i="84"/>
  <c r="I32" i="84"/>
  <c r="I41" i="84"/>
  <c r="I40" i="84"/>
  <c r="I35" i="84"/>
  <c r="J26" i="70"/>
  <c r="J29" i="70"/>
  <c r="J27" i="70"/>
  <c r="J28" i="70"/>
  <c r="I30" i="110"/>
  <c r="I27" i="110"/>
  <c r="I31" i="110"/>
  <c r="I33" i="110"/>
  <c r="I29" i="110"/>
  <c r="I32" i="110"/>
  <c r="I28" i="110"/>
  <c r="K32" i="70"/>
  <c r="C41" i="103"/>
  <c r="B41" i="103"/>
  <c r="A78" i="120"/>
  <c r="K29" i="68"/>
  <c r="D29" i="72"/>
  <c r="J29" i="72" s="1"/>
  <c r="J30" i="72" s="1"/>
  <c r="J29" i="71"/>
  <c r="J30" i="71" s="1"/>
  <c r="U36" i="127"/>
  <c r="C42" i="103"/>
  <c r="M46" i="103"/>
  <c r="L46" i="103"/>
  <c r="D110" i="123"/>
  <c r="E110" i="123"/>
  <c r="D33" i="84"/>
  <c r="J33" i="84" s="1"/>
  <c r="B80" i="77"/>
  <c r="A68" i="72"/>
  <c r="A60" i="84"/>
  <c r="B46" i="69"/>
  <c r="B69" i="77"/>
  <c r="A55" i="80"/>
  <c r="A68" i="74"/>
  <c r="A46" i="73"/>
  <c r="J26" i="78"/>
  <c r="J30" i="78"/>
  <c r="J29" i="78"/>
  <c r="I27" i="72"/>
  <c r="I28" i="72"/>
  <c r="I26" i="72"/>
  <c r="I27" i="73"/>
  <c r="I26" i="73"/>
  <c r="I28" i="73"/>
  <c r="O50" i="117"/>
  <c r="J44" i="84"/>
  <c r="A75" i="105"/>
  <c r="A90" i="74"/>
  <c r="L28" i="77"/>
  <c r="K30" i="77"/>
  <c r="E27" i="77"/>
  <c r="K27" i="77" s="1"/>
  <c r="E30" i="69"/>
  <c r="A79" i="73"/>
  <c r="A45" i="120"/>
  <c r="B47" i="70"/>
  <c r="A57" i="73"/>
  <c r="J26" i="74"/>
  <c r="M47" i="103"/>
  <c r="L47" i="103"/>
  <c r="B69" i="78"/>
  <c r="A67" i="82"/>
  <c r="D88" i="123"/>
  <c r="E88" i="123"/>
  <c r="A45" i="82"/>
  <c r="J35" i="68"/>
  <c r="L31" i="78"/>
  <c r="K33" i="86"/>
  <c r="I32" i="86"/>
  <c r="I30" i="86"/>
  <c r="I28" i="86"/>
  <c r="I27" i="86"/>
  <c r="I29" i="86"/>
  <c r="I35" i="86"/>
  <c r="I28" i="120"/>
  <c r="I26" i="120"/>
  <c r="I27" i="120"/>
  <c r="I26" i="80"/>
  <c r="I30" i="111"/>
  <c r="I29" i="111"/>
  <c r="I31" i="111"/>
  <c r="I28" i="111"/>
  <c r="K28" i="69"/>
  <c r="K30" i="69" s="1"/>
  <c r="J30" i="74"/>
  <c r="J46" i="92"/>
  <c r="K46" i="92"/>
  <c r="B91" i="77"/>
  <c r="B91" i="78"/>
  <c r="A89" i="82"/>
  <c r="J32" i="68"/>
  <c r="J34" i="84"/>
  <c r="E27" i="78"/>
  <c r="C43" i="103"/>
  <c r="J44" i="92"/>
  <c r="K44" i="92"/>
  <c r="A68" i="71"/>
  <c r="E28" i="68"/>
  <c r="A46" i="71"/>
  <c r="A44" i="80"/>
  <c r="L27" i="77"/>
  <c r="D30" i="71"/>
  <c r="A68" i="73"/>
  <c r="J26" i="68"/>
  <c r="I28" i="105"/>
  <c r="I27" i="105"/>
  <c r="I26" i="105"/>
  <c r="I27" i="82"/>
  <c r="I28" i="82"/>
  <c r="I26" i="82"/>
  <c r="B80" i="70"/>
  <c r="A90" i="73"/>
  <c r="J30" i="110"/>
  <c r="E28" i="78"/>
  <c r="J29" i="111"/>
  <c r="J32" i="111" s="1"/>
  <c r="H44" i="127" l="1"/>
  <c r="I30" i="124"/>
  <c r="K25" i="124"/>
  <c r="D44" i="127"/>
  <c r="G44" i="127"/>
  <c r="F44" i="127"/>
  <c r="E44" i="127"/>
  <c r="C44" i="127"/>
  <c r="B44" i="127"/>
  <c r="R35" i="127"/>
  <c r="L31" i="77"/>
  <c r="D28" i="78"/>
  <c r="J28" i="78" s="1"/>
  <c r="C28" i="80"/>
  <c r="D43" i="84"/>
  <c r="J43" i="84" s="1"/>
  <c r="D28" i="77"/>
  <c r="J28" i="77" s="1"/>
  <c r="C30" i="104"/>
  <c r="J43" i="103"/>
  <c r="C38" i="84"/>
  <c r="I38" i="84" s="1"/>
  <c r="C29" i="84"/>
  <c r="I29" i="84" s="1"/>
  <c r="I29" i="73"/>
  <c r="J44" i="103"/>
  <c r="J42" i="103"/>
  <c r="I34" i="110"/>
  <c r="I29" i="82"/>
  <c r="I29" i="120"/>
  <c r="A43" i="80"/>
  <c r="K28" i="68"/>
  <c r="B57" i="77"/>
  <c r="A45" i="71"/>
  <c r="A59" i="84"/>
  <c r="B59" i="75"/>
  <c r="A56" i="74"/>
  <c r="A66" i="120"/>
  <c r="B68" i="70"/>
  <c r="B81" i="75"/>
  <c r="B45" i="69"/>
  <c r="D109" i="123"/>
  <c r="E109" i="123"/>
  <c r="M42" i="103"/>
  <c r="L42" i="103"/>
  <c r="D30" i="70"/>
  <c r="J30" i="70" s="1"/>
  <c r="J31" i="70" s="1"/>
  <c r="D98" i="123"/>
  <c r="E98" i="123"/>
  <c r="E25" i="104"/>
  <c r="A45" i="73"/>
  <c r="C30" i="71"/>
  <c r="A78" i="72"/>
  <c r="C38" i="103"/>
  <c r="B57" i="70"/>
  <c r="C37" i="103"/>
  <c r="B37" i="103"/>
  <c r="A81" i="84"/>
  <c r="A67" i="71"/>
  <c r="A65" i="80"/>
  <c r="A48" i="68"/>
  <c r="I30" i="71"/>
  <c r="M43" i="103"/>
  <c r="L43" i="103"/>
  <c r="C29" i="72"/>
  <c r="I29" i="72" s="1"/>
  <c r="I30" i="72" s="1"/>
  <c r="L41" i="103"/>
  <c r="M41" i="103"/>
  <c r="C39" i="92"/>
  <c r="K40" i="92"/>
  <c r="J40" i="92"/>
  <c r="H76" i="36"/>
  <c r="I76" i="36"/>
  <c r="B90" i="77"/>
  <c r="A88" i="82"/>
  <c r="C29" i="68"/>
  <c r="I29" i="68" s="1"/>
  <c r="C38" i="92"/>
  <c r="B68" i="77"/>
  <c r="A67" i="74"/>
  <c r="J30" i="69"/>
  <c r="D27" i="78"/>
  <c r="J27" i="78" s="1"/>
  <c r="K27" i="78"/>
  <c r="H109" i="36"/>
  <c r="K109" i="36"/>
  <c r="I109" i="36"/>
  <c r="J109" i="36"/>
  <c r="J41" i="103"/>
  <c r="C33" i="84"/>
  <c r="C40" i="103"/>
  <c r="J29" i="82"/>
  <c r="K31" i="77"/>
  <c r="A81" i="68"/>
  <c r="A89" i="74"/>
  <c r="C39" i="103"/>
  <c r="B70" i="75"/>
  <c r="K41" i="92"/>
  <c r="J41" i="92"/>
  <c r="B48" i="75"/>
  <c r="H98" i="36"/>
  <c r="J98" i="36"/>
  <c r="K98" i="36"/>
  <c r="I98" i="36"/>
  <c r="B90" i="78"/>
  <c r="A89" i="73"/>
  <c r="B68" i="78"/>
  <c r="A66" i="82"/>
  <c r="D28" i="68"/>
  <c r="B79" i="77"/>
  <c r="I30" i="84"/>
  <c r="K42" i="92"/>
  <c r="J42" i="92"/>
  <c r="K31" i="70"/>
  <c r="B46" i="77"/>
  <c r="O38" i="117"/>
  <c r="A92" i="84"/>
  <c r="B78" i="69"/>
  <c r="B92" i="75"/>
  <c r="K43" i="92"/>
  <c r="J43" i="92"/>
  <c r="D27" i="77"/>
  <c r="J27" i="77" s="1"/>
  <c r="A59" i="68"/>
  <c r="A67" i="73"/>
  <c r="I32" i="111"/>
  <c r="B79" i="78"/>
  <c r="A78" i="73"/>
  <c r="B31" i="113"/>
  <c r="O60" i="117"/>
  <c r="B46" i="78"/>
  <c r="U35" i="127"/>
  <c r="A42" i="127"/>
  <c r="H31" i="83"/>
  <c r="M44" i="103"/>
  <c r="L44" i="103"/>
  <c r="B79" i="70"/>
  <c r="A76" i="80"/>
  <c r="E76" i="123"/>
  <c r="D76" i="123"/>
  <c r="E87" i="123"/>
  <c r="D87" i="123"/>
  <c r="A70" i="84"/>
  <c r="B56" i="69"/>
  <c r="A67" i="72"/>
  <c r="A78" i="74"/>
  <c r="A70" i="68"/>
  <c r="A77" i="82"/>
  <c r="A44" i="120"/>
  <c r="A41" i="105"/>
  <c r="A55" i="82"/>
  <c r="C33" i="86"/>
  <c r="I33" i="86" s="1"/>
  <c r="B37" i="75"/>
  <c r="D120" i="123"/>
  <c r="E120" i="123"/>
  <c r="D30" i="69"/>
  <c r="A44" i="82"/>
  <c r="N35" i="127"/>
  <c r="I87" i="36"/>
  <c r="K87" i="36"/>
  <c r="J87" i="36"/>
  <c r="H87" i="36"/>
  <c r="A77" i="120"/>
  <c r="A78" i="71"/>
  <c r="A55" i="120"/>
  <c r="A56" i="72"/>
  <c r="B46" i="70"/>
  <c r="A45" i="72"/>
  <c r="A63" i="105"/>
  <c r="B67" i="69"/>
  <c r="B57" i="78"/>
  <c r="A56" i="73"/>
  <c r="C29" i="120"/>
  <c r="C34" i="86"/>
  <c r="I34" i="86" s="1"/>
  <c r="K28" i="78"/>
  <c r="B36" i="92"/>
  <c r="C36" i="92"/>
  <c r="O49" i="117"/>
  <c r="A45" i="74"/>
  <c r="I39" i="84"/>
  <c r="A74" i="105"/>
  <c r="J34" i="110"/>
  <c r="C37" i="92"/>
  <c r="I27" i="80"/>
  <c r="I28" i="80" s="1"/>
  <c r="J38" i="84"/>
  <c r="A52" i="105"/>
  <c r="A56" i="71"/>
  <c r="A54" i="80"/>
  <c r="I31" i="86"/>
  <c r="J30" i="124" l="1"/>
  <c r="L25" i="124"/>
  <c r="E43" i="127"/>
  <c r="G43" i="127"/>
  <c r="F43" i="127"/>
  <c r="C43" i="127"/>
  <c r="B43" i="127"/>
  <c r="H43" i="127"/>
  <c r="D43" i="127"/>
  <c r="C43" i="84"/>
  <c r="I43" i="84" s="1"/>
  <c r="J31" i="78"/>
  <c r="C28" i="68"/>
  <c r="I28" i="68" s="1"/>
  <c r="N34" i="127"/>
  <c r="J31" i="77"/>
  <c r="O48" i="117"/>
  <c r="J40" i="103"/>
  <c r="J39" i="103"/>
  <c r="J38" i="103"/>
  <c r="C34" i="103"/>
  <c r="D86" i="123"/>
  <c r="E86" i="123"/>
  <c r="A44" i="73"/>
  <c r="A55" i="71"/>
  <c r="C31" i="92"/>
  <c r="A69" i="68"/>
  <c r="L40" i="103"/>
  <c r="M40" i="103"/>
  <c r="A40" i="105"/>
  <c r="B78" i="70"/>
  <c r="A77" i="72"/>
  <c r="B78" i="77"/>
  <c r="B66" i="69"/>
  <c r="K31" i="78"/>
  <c r="L37" i="103"/>
  <c r="M37" i="103"/>
  <c r="D119" i="123"/>
  <c r="E119" i="123"/>
  <c r="B89" i="77"/>
  <c r="A77" i="71"/>
  <c r="A75" i="80"/>
  <c r="C34" i="92"/>
  <c r="B47" i="75"/>
  <c r="D97" i="123"/>
  <c r="E97" i="123"/>
  <c r="D52" i="123"/>
  <c r="I33" i="84"/>
  <c r="D108" i="123"/>
  <c r="E108" i="123"/>
  <c r="A51" i="105"/>
  <c r="B69" i="75"/>
  <c r="A66" i="74"/>
  <c r="C35" i="92"/>
  <c r="A65" i="120"/>
  <c r="A64" i="80"/>
  <c r="A54" i="82"/>
  <c r="C112" i="112"/>
  <c r="D112" i="112"/>
  <c r="F52" i="112"/>
  <c r="G52" i="112" s="1"/>
  <c r="D40" i="112"/>
  <c r="D52" i="112"/>
  <c r="F100" i="112"/>
  <c r="G100" i="112" s="1"/>
  <c r="C100" i="112"/>
  <c r="D76" i="112"/>
  <c r="D100" i="112"/>
  <c r="C76" i="112"/>
  <c r="C88" i="112"/>
  <c r="D88" i="112"/>
  <c r="F64" i="112"/>
  <c r="G64" i="112" s="1"/>
  <c r="D64" i="112"/>
  <c r="F112" i="112"/>
  <c r="G112" i="112" s="1"/>
  <c r="C52" i="112"/>
  <c r="C64" i="112"/>
  <c r="F40" i="112"/>
  <c r="G40" i="112" s="1"/>
  <c r="F88" i="112"/>
  <c r="G88" i="112" s="1"/>
  <c r="F76" i="112"/>
  <c r="G76" i="112" s="1"/>
  <c r="C40" i="112"/>
  <c r="A91" i="84"/>
  <c r="C35" i="103"/>
  <c r="A54" i="120"/>
  <c r="U34" i="127"/>
  <c r="R34" i="127"/>
  <c r="B67" i="78"/>
  <c r="A65" i="82"/>
  <c r="C36" i="103"/>
  <c r="A80" i="84"/>
  <c r="A66" i="72"/>
  <c r="B56" i="78"/>
  <c r="A55" i="74"/>
  <c r="B36" i="75"/>
  <c r="L38" i="103"/>
  <c r="M38" i="103"/>
  <c r="A73" i="105"/>
  <c r="A88" i="74"/>
  <c r="H75" i="36"/>
  <c r="I75" i="36"/>
  <c r="H64" i="36"/>
  <c r="I64" i="36"/>
  <c r="B45" i="77"/>
  <c r="K36" i="92"/>
  <c r="J36" i="92"/>
  <c r="B45" i="78"/>
  <c r="B56" i="70"/>
  <c r="A66" i="73"/>
  <c r="A62" i="105"/>
  <c r="A77" i="74"/>
  <c r="A58" i="84"/>
  <c r="B45" i="70"/>
  <c r="A55" i="73"/>
  <c r="C32" i="92"/>
  <c r="B32" i="92"/>
  <c r="E75" i="123"/>
  <c r="D75" i="123"/>
  <c r="D112" i="15"/>
  <c r="C40" i="15"/>
  <c r="C112" i="15"/>
  <c r="D100" i="15"/>
  <c r="C64" i="15"/>
  <c r="D88" i="15"/>
  <c r="D52" i="15"/>
  <c r="C100" i="15"/>
  <c r="D64" i="15"/>
  <c r="C52" i="15"/>
  <c r="C88" i="15"/>
  <c r="D40" i="15"/>
  <c r="D76" i="15"/>
  <c r="C76" i="15"/>
  <c r="C40" i="38"/>
  <c r="D52" i="38"/>
  <c r="D40" i="38"/>
  <c r="C100" i="38"/>
  <c r="D100" i="38"/>
  <c r="C88" i="38"/>
  <c r="C64" i="38"/>
  <c r="D88" i="38"/>
  <c r="C52" i="38"/>
  <c r="D64" i="38"/>
  <c r="C76" i="38"/>
  <c r="D112" i="38"/>
  <c r="D76" i="38"/>
  <c r="C112" i="38"/>
  <c r="B89" i="78"/>
  <c r="A88" i="73"/>
  <c r="K37" i="92"/>
  <c r="J37" i="92"/>
  <c r="C33" i="92"/>
  <c r="D64" i="123"/>
  <c r="E64" i="123"/>
  <c r="A44" i="74"/>
  <c r="A69" i="84"/>
  <c r="A58" i="68"/>
  <c r="J97" i="36"/>
  <c r="K97" i="36"/>
  <c r="I97" i="36"/>
  <c r="H97" i="36"/>
  <c r="B67" i="70"/>
  <c r="A76" i="82"/>
  <c r="A44" i="71"/>
  <c r="B58" i="75"/>
  <c r="D76" i="107"/>
  <c r="D88" i="107"/>
  <c r="C64" i="107"/>
  <c r="D52" i="107"/>
  <c r="D64" i="107"/>
  <c r="C112" i="107"/>
  <c r="C40" i="107"/>
  <c r="C76" i="107"/>
  <c r="C88" i="107"/>
  <c r="C52" i="107"/>
  <c r="D100" i="107"/>
  <c r="D40" i="107"/>
  <c r="D112" i="107"/>
  <c r="C100" i="107"/>
  <c r="A80" i="68"/>
  <c r="A87" i="82"/>
  <c r="J28" i="68"/>
  <c r="J86" i="36"/>
  <c r="H86" i="36"/>
  <c r="K86" i="36"/>
  <c r="I86" i="36"/>
  <c r="A43" i="82"/>
  <c r="O37" i="117"/>
  <c r="O59" i="117"/>
  <c r="B55" i="69"/>
  <c r="A55" i="72"/>
  <c r="H30" i="83"/>
  <c r="J108" i="36"/>
  <c r="I108" i="36"/>
  <c r="H108" i="36"/>
  <c r="K108" i="36"/>
  <c r="L39" i="103"/>
  <c r="M39" i="103"/>
  <c r="B78" i="78"/>
  <c r="A77" i="73"/>
  <c r="A43" i="120"/>
  <c r="A47" i="68"/>
  <c r="A44" i="72"/>
  <c r="B77" i="69"/>
  <c r="F25" i="104"/>
  <c r="B67" i="77"/>
  <c r="A53" i="80"/>
  <c r="A66" i="71"/>
  <c r="B80" i="75"/>
  <c r="B56" i="77"/>
  <c r="B44" i="69"/>
  <c r="A42" i="80"/>
  <c r="K38" i="92"/>
  <c r="J38" i="92"/>
  <c r="C33" i="103"/>
  <c r="B33" i="103"/>
  <c r="K39" i="92"/>
  <c r="J39" i="92"/>
  <c r="D52" i="106"/>
  <c r="D76" i="106"/>
  <c r="C88" i="106"/>
  <c r="C76" i="106"/>
  <c r="D100" i="106"/>
  <c r="D112" i="106"/>
  <c r="D40" i="106"/>
  <c r="D88" i="106"/>
  <c r="C40" i="106"/>
  <c r="C112" i="106"/>
  <c r="C52" i="106"/>
  <c r="C64" i="106"/>
  <c r="D64" i="106"/>
  <c r="C100" i="106"/>
  <c r="J37" i="103"/>
  <c r="A76" i="120"/>
  <c r="B91" i="75"/>
  <c r="D30" i="104"/>
  <c r="K30" i="124" l="1"/>
  <c r="M25" i="124"/>
  <c r="G42" i="127"/>
  <c r="D42" i="127"/>
  <c r="E88" i="15"/>
  <c r="B42" i="127"/>
  <c r="C42" i="127"/>
  <c r="F42" i="127"/>
  <c r="E42" i="127"/>
  <c r="H42" i="127"/>
  <c r="E88" i="106"/>
  <c r="E88" i="38"/>
  <c r="E30" i="104"/>
  <c r="E40" i="38"/>
  <c r="E112" i="15"/>
  <c r="E76" i="15"/>
  <c r="E100" i="106"/>
  <c r="E64" i="15"/>
  <c r="E64" i="107"/>
  <c r="E88" i="112"/>
  <c r="E40" i="107"/>
  <c r="J35" i="103"/>
  <c r="E100" i="107"/>
  <c r="E100" i="15"/>
  <c r="E76" i="112"/>
  <c r="O47" i="117"/>
  <c r="E112" i="106"/>
  <c r="K85" i="36"/>
  <c r="E64" i="106"/>
  <c r="E112" i="38"/>
  <c r="E100" i="38"/>
  <c r="E52" i="123"/>
  <c r="E112" i="107"/>
  <c r="E40" i="112"/>
  <c r="D75" i="106"/>
  <c r="D63" i="106"/>
  <c r="D87" i="106"/>
  <c r="C87" i="106"/>
  <c r="D51" i="106"/>
  <c r="C63" i="106"/>
  <c r="D99" i="106"/>
  <c r="D39" i="106"/>
  <c r="C99" i="106"/>
  <c r="C51" i="106"/>
  <c r="C75" i="106"/>
  <c r="C111" i="106"/>
  <c r="C39" i="106"/>
  <c r="D111" i="106"/>
  <c r="A79" i="84"/>
  <c r="B66" i="70"/>
  <c r="A76" i="73"/>
  <c r="A50" i="105"/>
  <c r="B55" i="70"/>
  <c r="A54" i="72"/>
  <c r="A86" i="82"/>
  <c r="B55" i="77"/>
  <c r="A54" i="73"/>
  <c r="M35" i="103"/>
  <c r="L35" i="103"/>
  <c r="C29" i="92"/>
  <c r="K33" i="92"/>
  <c r="J33" i="92"/>
  <c r="A54" i="71"/>
  <c r="B88" i="78"/>
  <c r="A87" i="74"/>
  <c r="B55" i="78"/>
  <c r="B57" i="75"/>
  <c r="A53" i="82"/>
  <c r="C29" i="103"/>
  <c r="B29" i="103"/>
  <c r="K34" i="92"/>
  <c r="J34" i="92"/>
  <c r="D85" i="123"/>
  <c r="E85" i="123"/>
  <c r="B44" i="77"/>
  <c r="M34" i="103"/>
  <c r="L34" i="103"/>
  <c r="J107" i="36"/>
  <c r="I107" i="36"/>
  <c r="K107" i="36"/>
  <c r="H107" i="36"/>
  <c r="E40" i="106"/>
  <c r="B35" i="75"/>
  <c r="A64" i="120"/>
  <c r="A68" i="68"/>
  <c r="A65" i="72"/>
  <c r="E40" i="15"/>
  <c r="K32" i="92"/>
  <c r="J32" i="92"/>
  <c r="A68" i="84"/>
  <c r="B77" i="70"/>
  <c r="A76" i="72"/>
  <c r="A87" i="73"/>
  <c r="M36" i="103"/>
  <c r="L36" i="103"/>
  <c r="J85" i="36"/>
  <c r="I85" i="36"/>
  <c r="H85" i="36"/>
  <c r="E112" i="112"/>
  <c r="A42" i="82"/>
  <c r="D74" i="123"/>
  <c r="E74" i="123"/>
  <c r="J33" i="103"/>
  <c r="O58" i="117"/>
  <c r="I74" i="36"/>
  <c r="H74" i="36"/>
  <c r="E52" i="107"/>
  <c r="E88" i="107"/>
  <c r="E107" i="123"/>
  <c r="D107" i="123"/>
  <c r="B65" i="69"/>
  <c r="B79" i="75"/>
  <c r="E76" i="38"/>
  <c r="B66" i="77"/>
  <c r="B68" i="75"/>
  <c r="A65" i="74"/>
  <c r="A79" i="68"/>
  <c r="A39" i="105"/>
  <c r="B44" i="70"/>
  <c r="E100" i="112"/>
  <c r="C30" i="92"/>
  <c r="B44" i="78"/>
  <c r="A43" i="74"/>
  <c r="H52" i="36"/>
  <c r="I52" i="36"/>
  <c r="M33" i="103"/>
  <c r="L33" i="103"/>
  <c r="U33" i="127"/>
  <c r="R33" i="127"/>
  <c r="D99" i="112"/>
  <c r="C99" i="112"/>
  <c r="C63" i="112"/>
  <c r="D75" i="112"/>
  <c r="C51" i="112"/>
  <c r="F99" i="112"/>
  <c r="G99" i="112" s="1"/>
  <c r="F111" i="112"/>
  <c r="G111" i="112" s="1"/>
  <c r="F75" i="112"/>
  <c r="G75" i="112" s="1"/>
  <c r="F51" i="112"/>
  <c r="G51" i="112" s="1"/>
  <c r="F87" i="112"/>
  <c r="G87" i="112" s="1"/>
  <c r="D39" i="112"/>
  <c r="D63" i="112"/>
  <c r="D111" i="112"/>
  <c r="C75" i="112"/>
  <c r="F39" i="112"/>
  <c r="G39" i="112" s="1"/>
  <c r="C111" i="112"/>
  <c r="C39" i="112"/>
  <c r="D87" i="112"/>
  <c r="C87" i="112"/>
  <c r="D51" i="112"/>
  <c r="F63" i="112"/>
  <c r="G63" i="112" s="1"/>
  <c r="E76" i="107"/>
  <c r="I63" i="36"/>
  <c r="H63" i="36"/>
  <c r="C30" i="103"/>
  <c r="E118" i="123"/>
  <c r="D118" i="123"/>
  <c r="A61" i="105"/>
  <c r="B66" i="78"/>
  <c r="A64" i="82"/>
  <c r="A75" i="120"/>
  <c r="B76" i="69"/>
  <c r="A74" i="80"/>
  <c r="J36" i="103"/>
  <c r="A43" i="71"/>
  <c r="K96" i="36"/>
  <c r="H96" i="36"/>
  <c r="I96" i="36"/>
  <c r="J96" i="36"/>
  <c r="A57" i="68"/>
  <c r="A72" i="105"/>
  <c r="B90" i="75"/>
  <c r="A57" i="84"/>
  <c r="A46" i="68"/>
  <c r="A41" i="80"/>
  <c r="C31" i="103"/>
  <c r="N33" i="127"/>
  <c r="G87" i="108"/>
  <c r="H111" i="108"/>
  <c r="H39" i="108"/>
  <c r="G75" i="108"/>
  <c r="H63" i="108"/>
  <c r="G111" i="108"/>
  <c r="H75" i="108"/>
  <c r="H51" i="108"/>
  <c r="H87" i="108"/>
  <c r="G51" i="108"/>
  <c r="G63" i="108"/>
  <c r="G99" i="108"/>
  <c r="G39" i="108"/>
  <c r="H99" i="108"/>
  <c r="C99" i="107"/>
  <c r="C63" i="107"/>
  <c r="D63" i="107"/>
  <c r="D39" i="107"/>
  <c r="D111" i="107"/>
  <c r="D99" i="107"/>
  <c r="C87" i="107"/>
  <c r="D75" i="107"/>
  <c r="C51" i="107"/>
  <c r="C75" i="107"/>
  <c r="D87" i="107"/>
  <c r="C39" i="107"/>
  <c r="D51" i="107"/>
  <c r="C111" i="107"/>
  <c r="B77" i="77"/>
  <c r="A63" i="80"/>
  <c r="A76" i="74"/>
  <c r="E64" i="38"/>
  <c r="A53" i="120"/>
  <c r="B54" i="69"/>
  <c r="A65" i="73"/>
  <c r="A90" i="84"/>
  <c r="D117" i="123"/>
  <c r="D96" i="123"/>
  <c r="E96" i="123"/>
  <c r="B43" i="69"/>
  <c r="A54" i="74"/>
  <c r="E64" i="112"/>
  <c r="K35" i="92"/>
  <c r="J35" i="92"/>
  <c r="E63" i="123"/>
  <c r="D63" i="123"/>
  <c r="B46" i="75"/>
  <c r="C32" i="103"/>
  <c r="H29" i="83"/>
  <c r="G25" i="104"/>
  <c r="D99" i="15"/>
  <c r="D87" i="15"/>
  <c r="C75" i="15"/>
  <c r="C87" i="15"/>
  <c r="D39" i="15"/>
  <c r="C51" i="15"/>
  <c r="D75" i="15"/>
  <c r="D111" i="15"/>
  <c r="C39" i="15"/>
  <c r="D63" i="15"/>
  <c r="C99" i="15"/>
  <c r="D51" i="15"/>
  <c r="C111" i="15"/>
  <c r="C63" i="15"/>
  <c r="C99" i="38"/>
  <c r="C39" i="38"/>
  <c r="C63" i="38"/>
  <c r="D39" i="38"/>
  <c r="C51" i="38"/>
  <c r="D51" i="38"/>
  <c r="D111" i="38"/>
  <c r="D99" i="38"/>
  <c r="C111" i="38"/>
  <c r="D75" i="38"/>
  <c r="C87" i="38"/>
  <c r="D87" i="38"/>
  <c r="C75" i="38"/>
  <c r="D63" i="38"/>
  <c r="E52" i="106"/>
  <c r="E76" i="106"/>
  <c r="E111" i="108"/>
  <c r="E87" i="108"/>
  <c r="E51" i="108"/>
  <c r="F39" i="108"/>
  <c r="E75" i="108"/>
  <c r="F99" i="108"/>
  <c r="F87" i="108"/>
  <c r="F63" i="108"/>
  <c r="F51" i="108"/>
  <c r="F111" i="108"/>
  <c r="F75" i="108"/>
  <c r="E99" i="108"/>
  <c r="E63" i="108"/>
  <c r="E39" i="108"/>
  <c r="B77" i="78"/>
  <c r="A65" i="71"/>
  <c r="A75" i="82"/>
  <c r="E52" i="38"/>
  <c r="E52" i="15"/>
  <c r="A52" i="80"/>
  <c r="B88" i="77"/>
  <c r="A76" i="71"/>
  <c r="A42" i="120"/>
  <c r="A43" i="72"/>
  <c r="C28" i="92"/>
  <c r="B28" i="92"/>
  <c r="E52" i="112"/>
  <c r="O36" i="117"/>
  <c r="A43" i="73"/>
  <c r="J34" i="103"/>
  <c r="K87" i="108" l="1"/>
  <c r="L30" i="124"/>
  <c r="N25" i="124"/>
  <c r="J29" i="103"/>
  <c r="E87" i="38"/>
  <c r="E75" i="106"/>
  <c r="K99" i="108"/>
  <c r="E99" i="38"/>
  <c r="J31" i="103"/>
  <c r="K63" i="108"/>
  <c r="E39" i="38"/>
  <c r="E87" i="15"/>
  <c r="I51" i="108"/>
  <c r="E75" i="107"/>
  <c r="E111" i="15"/>
  <c r="E111" i="106"/>
  <c r="O57" i="117"/>
  <c r="E99" i="107"/>
  <c r="O35" i="117"/>
  <c r="E39" i="15"/>
  <c r="I39" i="108"/>
  <c r="I99" i="108"/>
  <c r="E39" i="112"/>
  <c r="E63" i="15"/>
  <c r="F30" i="104"/>
  <c r="E99" i="112"/>
  <c r="I75" i="108"/>
  <c r="K51" i="108"/>
  <c r="E63" i="106"/>
  <c r="I111" i="108"/>
  <c r="E75" i="38"/>
  <c r="E51" i="106"/>
  <c r="E75" i="15"/>
  <c r="J32" i="103"/>
  <c r="D61" i="123"/>
  <c r="J99" i="108"/>
  <c r="J75" i="108"/>
  <c r="H73" i="36"/>
  <c r="I73" i="36"/>
  <c r="A38" i="105"/>
  <c r="A67" i="68"/>
  <c r="A75" i="73"/>
  <c r="B45" i="75"/>
  <c r="A42" i="73"/>
  <c r="B87" i="78"/>
  <c r="A73" i="80"/>
  <c r="N32" i="127"/>
  <c r="E117" i="123"/>
  <c r="B65" i="77"/>
  <c r="B54" i="70"/>
  <c r="A51" i="80"/>
  <c r="E111" i="107"/>
  <c r="J63" i="108"/>
  <c r="K39" i="108"/>
  <c r="J84" i="36"/>
  <c r="K84" i="36"/>
  <c r="I84" i="36"/>
  <c r="H84" i="36"/>
  <c r="H62" i="36"/>
  <c r="I62" i="36"/>
  <c r="B54" i="78"/>
  <c r="A52" i="82"/>
  <c r="M30" i="103"/>
  <c r="L30" i="103"/>
  <c r="D84" i="123"/>
  <c r="E84" i="123"/>
  <c r="A78" i="84"/>
  <c r="B64" i="69"/>
  <c r="A62" i="80"/>
  <c r="A71" i="105"/>
  <c r="A78" i="68"/>
  <c r="A75" i="72"/>
  <c r="U32" i="127"/>
  <c r="E39" i="106"/>
  <c r="K28" i="92"/>
  <c r="J28" i="92"/>
  <c r="E111" i="38"/>
  <c r="A67" i="84"/>
  <c r="B67" i="75"/>
  <c r="A53" i="72"/>
  <c r="E39" i="107"/>
  <c r="J51" i="108"/>
  <c r="K111" i="108"/>
  <c r="A45" i="68"/>
  <c r="B56" i="75"/>
  <c r="A53" i="73"/>
  <c r="E111" i="112"/>
  <c r="A63" i="120"/>
  <c r="B78" i="75"/>
  <c r="A74" i="120"/>
  <c r="B89" i="75"/>
  <c r="E87" i="106"/>
  <c r="D86" i="112"/>
  <c r="F38" i="112"/>
  <c r="G38" i="112" s="1"/>
  <c r="F74" i="112"/>
  <c r="G74" i="112" s="1"/>
  <c r="D62" i="112"/>
  <c r="D50" i="112"/>
  <c r="C98" i="112"/>
  <c r="C74" i="112"/>
  <c r="F98" i="112"/>
  <c r="G98" i="112" s="1"/>
  <c r="C38" i="112"/>
  <c r="C62" i="112"/>
  <c r="D38" i="112"/>
  <c r="F50" i="112"/>
  <c r="G50" i="112" s="1"/>
  <c r="C110" i="112"/>
  <c r="F62" i="112"/>
  <c r="G62" i="112" s="1"/>
  <c r="D74" i="112"/>
  <c r="F110" i="112"/>
  <c r="G110" i="112" s="1"/>
  <c r="C86" i="112"/>
  <c r="D110" i="112"/>
  <c r="D98" i="112"/>
  <c r="F86" i="112"/>
  <c r="G86" i="112" s="1"/>
  <c r="C50" i="112"/>
  <c r="F110" i="108"/>
  <c r="F38" i="108"/>
  <c r="F74" i="108"/>
  <c r="F50" i="108"/>
  <c r="F86" i="108"/>
  <c r="E62" i="108"/>
  <c r="E110" i="108"/>
  <c r="F62" i="108"/>
  <c r="E86" i="108"/>
  <c r="E38" i="108"/>
  <c r="F98" i="108"/>
  <c r="E74" i="108"/>
  <c r="E98" i="108"/>
  <c r="E50" i="108"/>
  <c r="I63" i="108"/>
  <c r="E63" i="38"/>
  <c r="E51" i="15"/>
  <c r="C62" i="15"/>
  <c r="D38" i="15"/>
  <c r="D110" i="15"/>
  <c r="D50" i="15"/>
  <c r="C50" i="15"/>
  <c r="C38" i="15"/>
  <c r="C110" i="15"/>
  <c r="D86" i="15"/>
  <c r="D98" i="15"/>
  <c r="C86" i="15"/>
  <c r="D62" i="15"/>
  <c r="C74" i="15"/>
  <c r="D74" i="15"/>
  <c r="C74" i="38"/>
  <c r="D98" i="38"/>
  <c r="C110" i="38"/>
  <c r="D110" i="38"/>
  <c r="D74" i="38"/>
  <c r="C50" i="38"/>
  <c r="C98" i="38"/>
  <c r="D62" i="38"/>
  <c r="C38" i="38"/>
  <c r="C86" i="38"/>
  <c r="D38" i="38"/>
  <c r="C62" i="38"/>
  <c r="D86" i="38"/>
  <c r="D50" i="38"/>
  <c r="G74" i="108"/>
  <c r="G62" i="108"/>
  <c r="H86" i="108"/>
  <c r="G50" i="108"/>
  <c r="H74" i="108"/>
  <c r="G38" i="108"/>
  <c r="H50" i="108"/>
  <c r="G98" i="108"/>
  <c r="H62" i="108"/>
  <c r="G86" i="108"/>
  <c r="H38" i="108"/>
  <c r="H110" i="108"/>
  <c r="H98" i="108"/>
  <c r="G110" i="108"/>
  <c r="I87" i="108"/>
  <c r="E51" i="38"/>
  <c r="E99" i="15"/>
  <c r="D51" i="123"/>
  <c r="E51" i="123"/>
  <c r="A49" i="105"/>
  <c r="A53" i="71"/>
  <c r="E87" i="107"/>
  <c r="E63" i="107"/>
  <c r="J87" i="108"/>
  <c r="B43" i="70"/>
  <c r="A53" i="74"/>
  <c r="E51" i="112"/>
  <c r="E63" i="112"/>
  <c r="E75" i="112"/>
  <c r="H40" i="36"/>
  <c r="I40" i="36"/>
  <c r="A60" i="105"/>
  <c r="A64" i="71"/>
  <c r="A75" i="74"/>
  <c r="O46" i="117"/>
  <c r="A89" i="84"/>
  <c r="B76" i="70"/>
  <c r="D73" i="123"/>
  <c r="E73" i="123"/>
  <c r="C98" i="15"/>
  <c r="R32" i="127"/>
  <c r="B54" i="77"/>
  <c r="B42" i="69"/>
  <c r="J31" i="92"/>
  <c r="K31" i="92"/>
  <c r="K30" i="92"/>
  <c r="J30" i="92"/>
  <c r="B76" i="77"/>
  <c r="A64" i="72"/>
  <c r="B43" i="77"/>
  <c r="A75" i="71"/>
  <c r="E95" i="123"/>
  <c r="D95" i="123"/>
  <c r="C38" i="107"/>
  <c r="C62" i="107"/>
  <c r="D74" i="107"/>
  <c r="D50" i="107"/>
  <c r="D62" i="107"/>
  <c r="D86" i="107"/>
  <c r="C98" i="107"/>
  <c r="C50" i="107"/>
  <c r="C110" i="107"/>
  <c r="D98" i="107"/>
  <c r="D110" i="107"/>
  <c r="C86" i="107"/>
  <c r="D38" i="107"/>
  <c r="C74" i="107"/>
  <c r="M32" i="103"/>
  <c r="L32" i="103"/>
  <c r="A52" i="120"/>
  <c r="A56" i="68"/>
  <c r="A64" i="73"/>
  <c r="E51" i="107"/>
  <c r="K75" i="108"/>
  <c r="M31" i="103"/>
  <c r="L31" i="103"/>
  <c r="A41" i="120"/>
  <c r="A42" i="71"/>
  <c r="E106" i="123"/>
  <c r="D106" i="123"/>
  <c r="E87" i="112"/>
  <c r="B65" i="70"/>
  <c r="A74" i="82"/>
  <c r="B43" i="78"/>
  <c r="B87" i="77"/>
  <c r="A86" i="74"/>
  <c r="B34" i="75"/>
  <c r="B65" i="78"/>
  <c r="A64" i="74"/>
  <c r="C98" i="106"/>
  <c r="C38" i="106"/>
  <c r="D98" i="106"/>
  <c r="D38" i="106"/>
  <c r="D74" i="106"/>
  <c r="C50" i="106"/>
  <c r="D86" i="106"/>
  <c r="C74" i="106"/>
  <c r="D62" i="106"/>
  <c r="C86" i="106"/>
  <c r="D50" i="106"/>
  <c r="D110" i="106"/>
  <c r="C110" i="106"/>
  <c r="C62" i="106"/>
  <c r="K106" i="36"/>
  <c r="I106" i="36"/>
  <c r="J106" i="36"/>
  <c r="H106" i="36"/>
  <c r="B53" i="69"/>
  <c r="J111" i="108"/>
  <c r="A40" i="80"/>
  <c r="M29" i="103"/>
  <c r="L29" i="103"/>
  <c r="A42" i="74"/>
  <c r="B75" i="69"/>
  <c r="A86" i="73"/>
  <c r="K29" i="92"/>
  <c r="J29" i="92"/>
  <c r="I95" i="36"/>
  <c r="H95" i="36"/>
  <c r="K95" i="36"/>
  <c r="F61" i="108"/>
  <c r="H51" i="36"/>
  <c r="I51" i="36"/>
  <c r="D40" i="123"/>
  <c r="E40" i="123"/>
  <c r="A63" i="82"/>
  <c r="J39" i="108"/>
  <c r="D62" i="123"/>
  <c r="E62" i="123"/>
  <c r="A56" i="84"/>
  <c r="A42" i="72"/>
  <c r="J30" i="103"/>
  <c r="B76" i="78"/>
  <c r="A41" i="82"/>
  <c r="A85" i="82"/>
  <c r="J95" i="36"/>
  <c r="E99" i="106"/>
  <c r="J74" i="108" l="1"/>
  <c r="M30" i="124"/>
  <c r="O25" i="124"/>
  <c r="E62" i="107"/>
  <c r="J98" i="108"/>
  <c r="N31" i="127"/>
  <c r="K62" i="108"/>
  <c r="E50" i="15"/>
  <c r="E50" i="38"/>
  <c r="E74" i="38"/>
  <c r="E38" i="15"/>
  <c r="E50" i="106"/>
  <c r="J110" i="108"/>
  <c r="E110" i="38"/>
  <c r="E38" i="107"/>
  <c r="E38" i="38"/>
  <c r="E62" i="112"/>
  <c r="E74" i="112"/>
  <c r="E62" i="106"/>
  <c r="E61" i="123"/>
  <c r="I74" i="108"/>
  <c r="E62" i="15"/>
  <c r="E110" i="106"/>
  <c r="E86" i="38"/>
  <c r="E98" i="112"/>
  <c r="E98" i="106"/>
  <c r="E86" i="107"/>
  <c r="E50" i="107"/>
  <c r="E110" i="112"/>
  <c r="O34" i="117"/>
  <c r="E98" i="107"/>
  <c r="J86" i="108"/>
  <c r="J62" i="108"/>
  <c r="E62" i="38"/>
  <c r="I50" i="108"/>
  <c r="R31" i="127"/>
  <c r="G49" i="108"/>
  <c r="G37" i="108"/>
  <c r="H109" i="108"/>
  <c r="H61" i="108"/>
  <c r="H97" i="108"/>
  <c r="H85" i="108"/>
  <c r="H37" i="108"/>
  <c r="G97" i="108"/>
  <c r="G73" i="108"/>
  <c r="H49" i="108"/>
  <c r="G61" i="108"/>
  <c r="J61" i="108" s="1"/>
  <c r="G85" i="108"/>
  <c r="G109" i="108"/>
  <c r="H73" i="108"/>
  <c r="B53" i="70"/>
  <c r="A52" i="72"/>
  <c r="A41" i="72"/>
  <c r="E74" i="107"/>
  <c r="A62" i="120"/>
  <c r="B63" i="69"/>
  <c r="C49" i="106"/>
  <c r="C85" i="106"/>
  <c r="C73" i="106"/>
  <c r="D49" i="106"/>
  <c r="C61" i="106"/>
  <c r="D73" i="106"/>
  <c r="D109" i="106"/>
  <c r="D85" i="106"/>
  <c r="D61" i="106"/>
  <c r="C97" i="106"/>
  <c r="D97" i="106"/>
  <c r="C109" i="106"/>
  <c r="C37" i="106"/>
  <c r="D37" i="106"/>
  <c r="G30" i="104"/>
  <c r="I98" i="108"/>
  <c r="E83" i="123"/>
  <c r="D83" i="123"/>
  <c r="A70" i="105"/>
  <c r="A84" i="82"/>
  <c r="B86" i="78"/>
  <c r="A85" i="74"/>
  <c r="A55" i="68"/>
  <c r="E86" i="106"/>
  <c r="A59" i="105"/>
  <c r="A74" i="74"/>
  <c r="I38" i="108"/>
  <c r="H105" i="36"/>
  <c r="I105" i="36"/>
  <c r="J105" i="36"/>
  <c r="K105" i="36"/>
  <c r="A74" i="71"/>
  <c r="B88" i="75"/>
  <c r="A77" i="68"/>
  <c r="B64" i="77"/>
  <c r="B52" i="69"/>
  <c r="A50" i="80"/>
  <c r="B41" i="69"/>
  <c r="E110" i="107"/>
  <c r="B75" i="78"/>
  <c r="A73" i="82"/>
  <c r="K38" i="108"/>
  <c r="J38" i="108"/>
  <c r="E98" i="15"/>
  <c r="O56" i="117"/>
  <c r="A51" i="120"/>
  <c r="E39" i="123"/>
  <c r="D39" i="123"/>
  <c r="E74" i="106"/>
  <c r="B53" i="77"/>
  <c r="A52" i="74"/>
  <c r="A63" i="71"/>
  <c r="A63" i="72"/>
  <c r="A74" i="73"/>
  <c r="D37" i="112"/>
  <c r="F37" i="112"/>
  <c r="G37" i="112" s="1"/>
  <c r="D85" i="112"/>
  <c r="F49" i="112"/>
  <c r="G49" i="112" s="1"/>
  <c r="C85" i="112"/>
  <c r="C37" i="112"/>
  <c r="D61" i="112"/>
  <c r="D49" i="112"/>
  <c r="F73" i="112"/>
  <c r="G73" i="112" s="1"/>
  <c r="C109" i="112"/>
  <c r="F109" i="112"/>
  <c r="G109" i="112" s="1"/>
  <c r="C61" i="112"/>
  <c r="C97" i="112"/>
  <c r="F61" i="112"/>
  <c r="G61" i="112" s="1"/>
  <c r="F85" i="112"/>
  <c r="G85" i="112" s="1"/>
  <c r="D97" i="112"/>
  <c r="D109" i="112"/>
  <c r="C49" i="112"/>
  <c r="F97" i="112"/>
  <c r="G97" i="112" s="1"/>
  <c r="C73" i="112"/>
  <c r="D73" i="112"/>
  <c r="K98" i="108"/>
  <c r="K74" i="108"/>
  <c r="E86" i="15"/>
  <c r="E50" i="112"/>
  <c r="D50" i="123"/>
  <c r="E50" i="123"/>
  <c r="D105" i="123"/>
  <c r="E105" i="123"/>
  <c r="B42" i="77"/>
  <c r="B75" i="70"/>
  <c r="A85" i="73"/>
  <c r="O45" i="117"/>
  <c r="K83" i="36"/>
  <c r="J83" i="36"/>
  <c r="H83" i="36"/>
  <c r="I83" i="36"/>
  <c r="B86" i="77"/>
  <c r="B74" i="69"/>
  <c r="A72" i="80"/>
  <c r="A73" i="120"/>
  <c r="A74" i="72"/>
  <c r="A66" i="84"/>
  <c r="A48" i="105"/>
  <c r="A52" i="71"/>
  <c r="D94" i="123"/>
  <c r="E94" i="123"/>
  <c r="E38" i="106"/>
  <c r="B53" i="78"/>
  <c r="A51" i="82"/>
  <c r="B64" i="70"/>
  <c r="C49" i="15"/>
  <c r="C85" i="15"/>
  <c r="C37" i="15"/>
  <c r="D85" i="15"/>
  <c r="D97" i="15"/>
  <c r="D109" i="15"/>
  <c r="C73" i="15"/>
  <c r="D61" i="15"/>
  <c r="D73" i="15"/>
  <c r="C61" i="15"/>
  <c r="C109" i="15"/>
  <c r="C97" i="15"/>
  <c r="D49" i="15"/>
  <c r="D37" i="15"/>
  <c r="C73" i="38"/>
  <c r="C61" i="38"/>
  <c r="C49" i="38"/>
  <c r="C37" i="38"/>
  <c r="D85" i="38"/>
  <c r="D97" i="38"/>
  <c r="D61" i="38"/>
  <c r="D49" i="38"/>
  <c r="C109" i="38"/>
  <c r="C85" i="38"/>
  <c r="D73" i="38"/>
  <c r="C97" i="38"/>
  <c r="D109" i="38"/>
  <c r="D37" i="38"/>
  <c r="K110" i="108"/>
  <c r="K50" i="108"/>
  <c r="J50" i="108"/>
  <c r="E98" i="38"/>
  <c r="E110" i="15"/>
  <c r="I110" i="108"/>
  <c r="B42" i="78"/>
  <c r="A88" i="84"/>
  <c r="I50" i="36"/>
  <c r="H50" i="36"/>
  <c r="A63" i="73"/>
  <c r="A55" i="84"/>
  <c r="A44" i="68"/>
  <c r="A52" i="73"/>
  <c r="A77" i="84"/>
  <c r="A61" i="80"/>
  <c r="I61" i="36"/>
  <c r="H61" i="36"/>
  <c r="H72" i="36"/>
  <c r="I72" i="36"/>
  <c r="K86" i="108"/>
  <c r="I62" i="108"/>
  <c r="E38" i="112"/>
  <c r="D116" i="123"/>
  <c r="E116" i="123"/>
  <c r="D72" i="123"/>
  <c r="E72" i="123"/>
  <c r="A41" i="74"/>
  <c r="U31" i="127"/>
  <c r="A63" i="74"/>
  <c r="A37" i="105"/>
  <c r="B42" i="70"/>
  <c r="B55" i="75"/>
  <c r="B75" i="77"/>
  <c r="B77" i="75"/>
  <c r="E74" i="15"/>
  <c r="I86" i="108"/>
  <c r="C48" i="38"/>
  <c r="B33" i="75"/>
  <c r="A40" i="82"/>
  <c r="F49" i="108"/>
  <c r="F37" i="108"/>
  <c r="E73" i="108"/>
  <c r="E97" i="108"/>
  <c r="F97" i="108"/>
  <c r="F109" i="108"/>
  <c r="E49" i="108"/>
  <c r="E109" i="108"/>
  <c r="E37" i="108"/>
  <c r="E85" i="108"/>
  <c r="F85" i="108"/>
  <c r="E61" i="108"/>
  <c r="I61" i="108" s="1"/>
  <c r="F73" i="108"/>
  <c r="B64" i="78"/>
  <c r="B66" i="75"/>
  <c r="A62" i="82"/>
  <c r="A40" i="120"/>
  <c r="A41" i="71"/>
  <c r="A39" i="80"/>
  <c r="J94" i="36"/>
  <c r="H94" i="36"/>
  <c r="K94" i="36"/>
  <c r="I94" i="36"/>
  <c r="A66" i="68"/>
  <c r="C49" i="107"/>
  <c r="D109" i="107"/>
  <c r="D97" i="107"/>
  <c r="C109" i="107"/>
  <c r="D61" i="107"/>
  <c r="C85" i="107"/>
  <c r="D37" i="107"/>
  <c r="D49" i="107"/>
  <c r="C37" i="107"/>
  <c r="D85" i="107"/>
  <c r="D73" i="107"/>
  <c r="C73" i="107"/>
  <c r="C97" i="107"/>
  <c r="C61" i="107"/>
  <c r="E86" i="112"/>
  <c r="I39" i="36"/>
  <c r="H39" i="36"/>
  <c r="B44" i="75"/>
  <c r="A41" i="73"/>
  <c r="N30" i="124" l="1"/>
  <c r="P25" i="124"/>
  <c r="E73" i="106"/>
  <c r="E85" i="38"/>
  <c r="E85" i="107"/>
  <c r="E109" i="38"/>
  <c r="E49" i="106"/>
  <c r="E97" i="106"/>
  <c r="E37" i="106"/>
  <c r="I49" i="108"/>
  <c r="E73" i="38"/>
  <c r="E73" i="15"/>
  <c r="I73" i="108"/>
  <c r="E37" i="38"/>
  <c r="E97" i="38"/>
  <c r="E109" i="106"/>
  <c r="K37" i="108"/>
  <c r="K73" i="108"/>
  <c r="K85" i="108"/>
  <c r="K97" i="108"/>
  <c r="E61" i="107"/>
  <c r="O55" i="117"/>
  <c r="K61" i="108"/>
  <c r="I37" i="108"/>
  <c r="O33" i="117"/>
  <c r="E73" i="112"/>
  <c r="K49" i="108"/>
  <c r="B41" i="70"/>
  <c r="E82" i="123"/>
  <c r="D82" i="123"/>
  <c r="A50" i="82"/>
  <c r="C60" i="107"/>
  <c r="D60" i="107"/>
  <c r="D84" i="107"/>
  <c r="D96" i="107"/>
  <c r="C72" i="107"/>
  <c r="C108" i="107"/>
  <c r="C48" i="107"/>
  <c r="C84" i="107"/>
  <c r="D48" i="107"/>
  <c r="D108" i="107"/>
  <c r="C96" i="107"/>
  <c r="D72" i="107"/>
  <c r="C36" i="107"/>
  <c r="E49" i="123"/>
  <c r="D49" i="123"/>
  <c r="B41" i="77"/>
  <c r="A65" i="84"/>
  <c r="B52" i="70"/>
  <c r="A61" i="120"/>
  <c r="B62" i="69"/>
  <c r="B76" i="75"/>
  <c r="B73" i="69"/>
  <c r="B87" i="75"/>
  <c r="E73" i="107"/>
  <c r="E97" i="107"/>
  <c r="A39" i="120"/>
  <c r="A38" i="80"/>
  <c r="A40" i="73"/>
  <c r="B65" i="75"/>
  <c r="E109" i="107"/>
  <c r="E49" i="107"/>
  <c r="H49" i="36"/>
  <c r="I49" i="36"/>
  <c r="E37" i="107"/>
  <c r="B52" i="78"/>
  <c r="A51" i="74"/>
  <c r="H38" i="36"/>
  <c r="I38" i="36"/>
  <c r="E49" i="38"/>
  <c r="E37" i="15"/>
  <c r="E109" i="15"/>
  <c r="B41" i="78"/>
  <c r="D115" i="123"/>
  <c r="E115" i="123"/>
  <c r="E109" i="112"/>
  <c r="E37" i="112"/>
  <c r="A62" i="74"/>
  <c r="R30" i="127"/>
  <c r="B63" i="70"/>
  <c r="A60" i="80"/>
  <c r="A69" i="105"/>
  <c r="E61" i="106"/>
  <c r="A43" i="68"/>
  <c r="I109" i="108"/>
  <c r="O44" i="117"/>
  <c r="E61" i="38"/>
  <c r="E49" i="15"/>
  <c r="E97" i="15"/>
  <c r="B43" i="75"/>
  <c r="A40" i="74"/>
  <c r="E97" i="112"/>
  <c r="E49" i="112"/>
  <c r="D93" i="123"/>
  <c r="E93" i="123"/>
  <c r="B63" i="77"/>
  <c r="A58" i="105"/>
  <c r="A62" i="71"/>
  <c r="A62" i="72"/>
  <c r="A72" i="120"/>
  <c r="J109" i="108"/>
  <c r="A54" i="84"/>
  <c r="B40" i="69"/>
  <c r="D96" i="106"/>
  <c r="C60" i="106"/>
  <c r="C72" i="106"/>
  <c r="D48" i="106"/>
  <c r="C84" i="106"/>
  <c r="C48" i="106"/>
  <c r="C108" i="106"/>
  <c r="D60" i="106"/>
  <c r="D72" i="106"/>
  <c r="D36" i="106"/>
  <c r="D84" i="106"/>
  <c r="C96" i="106"/>
  <c r="D108" i="106"/>
  <c r="C36" i="106"/>
  <c r="H104" i="36"/>
  <c r="K104" i="36"/>
  <c r="I104" i="36"/>
  <c r="J104" i="36"/>
  <c r="H60" i="36"/>
  <c r="I60" i="36"/>
  <c r="A39" i="82"/>
  <c r="E61" i="112"/>
  <c r="D38" i="123"/>
  <c r="E38" i="123"/>
  <c r="B63" i="78"/>
  <c r="A62" i="73"/>
  <c r="U30" i="127"/>
  <c r="B85" i="77"/>
  <c r="A73" i="71"/>
  <c r="A84" i="74"/>
  <c r="J85" i="108"/>
  <c r="B85" i="78"/>
  <c r="A71" i="80"/>
  <c r="A83" i="82"/>
  <c r="K109" i="108"/>
  <c r="A36" i="105"/>
  <c r="A40" i="71"/>
  <c r="A40" i="72"/>
  <c r="D84" i="112"/>
  <c r="C48" i="112"/>
  <c r="C108" i="112"/>
  <c r="C36" i="112"/>
  <c r="F108" i="112"/>
  <c r="G108" i="112" s="1"/>
  <c r="D96" i="112"/>
  <c r="F84" i="112"/>
  <c r="G84" i="112" s="1"/>
  <c r="C60" i="112"/>
  <c r="D108" i="112"/>
  <c r="D72" i="112"/>
  <c r="C72" i="112"/>
  <c r="F96" i="112"/>
  <c r="G96" i="112" s="1"/>
  <c r="D48" i="112"/>
  <c r="D60" i="112"/>
  <c r="F36" i="112"/>
  <c r="G36" i="112" s="1"/>
  <c r="C84" i="112"/>
  <c r="F60" i="112"/>
  <c r="G60" i="112" s="1"/>
  <c r="F48" i="112"/>
  <c r="G48" i="112" s="1"/>
  <c r="C96" i="112"/>
  <c r="D36" i="112"/>
  <c r="F72" i="112"/>
  <c r="G72" i="112" s="1"/>
  <c r="E85" i="15"/>
  <c r="A54" i="68"/>
  <c r="A51" i="72"/>
  <c r="A76" i="84"/>
  <c r="B74" i="77"/>
  <c r="A73" i="74"/>
  <c r="B74" i="70"/>
  <c r="A84" i="73"/>
  <c r="J37" i="108"/>
  <c r="I71" i="36"/>
  <c r="H71" i="36"/>
  <c r="D60" i="123"/>
  <c r="E60" i="123"/>
  <c r="A51" i="73"/>
  <c r="I97" i="108"/>
  <c r="D71" i="123"/>
  <c r="E71" i="123"/>
  <c r="F72" i="108"/>
  <c r="F60" i="108"/>
  <c r="E108" i="108"/>
  <c r="E60" i="108"/>
  <c r="F108" i="108"/>
  <c r="F36" i="108"/>
  <c r="E36" i="108"/>
  <c r="E48" i="108"/>
  <c r="F84" i="108"/>
  <c r="E72" i="108"/>
  <c r="E96" i="108"/>
  <c r="E84" i="108"/>
  <c r="F48" i="108"/>
  <c r="F96" i="108"/>
  <c r="D36" i="107"/>
  <c r="A50" i="120"/>
  <c r="A51" i="71"/>
  <c r="H93" i="36"/>
  <c r="K93" i="36"/>
  <c r="I93" i="36"/>
  <c r="J93" i="36"/>
  <c r="D104" i="123"/>
  <c r="E104" i="123"/>
  <c r="N30" i="127"/>
  <c r="B74" i="78"/>
  <c r="A72" i="82"/>
  <c r="A87" i="84"/>
  <c r="E85" i="106"/>
  <c r="J73" i="108"/>
  <c r="J49" i="108"/>
  <c r="H82" i="36"/>
  <c r="J82" i="36"/>
  <c r="K82" i="36"/>
  <c r="I82" i="36"/>
  <c r="B51" i="69"/>
  <c r="A61" i="82"/>
  <c r="B52" i="77"/>
  <c r="B54" i="75"/>
  <c r="I85" i="108"/>
  <c r="D108" i="15"/>
  <c r="D84" i="15"/>
  <c r="D72" i="15"/>
  <c r="D36" i="15"/>
  <c r="D48" i="15"/>
  <c r="C108" i="15"/>
  <c r="C72" i="15"/>
  <c r="C60" i="15"/>
  <c r="C36" i="15"/>
  <c r="D96" i="15"/>
  <c r="C96" i="15"/>
  <c r="C48" i="15"/>
  <c r="D60" i="15"/>
  <c r="C84" i="15"/>
  <c r="C36" i="38"/>
  <c r="D72" i="38"/>
  <c r="D84" i="38"/>
  <c r="D36" i="38"/>
  <c r="C96" i="38"/>
  <c r="C84" i="38"/>
  <c r="C60" i="38"/>
  <c r="D108" i="38"/>
  <c r="D48" i="38"/>
  <c r="E48" i="38" s="1"/>
  <c r="C72" i="38"/>
  <c r="C108" i="38"/>
  <c r="D96" i="38"/>
  <c r="D60" i="38"/>
  <c r="H36" i="108"/>
  <c r="H108" i="108"/>
  <c r="G84" i="108"/>
  <c r="G72" i="108"/>
  <c r="H48" i="108"/>
  <c r="H60" i="108"/>
  <c r="G60" i="108"/>
  <c r="G48" i="108"/>
  <c r="G36" i="108"/>
  <c r="H96" i="108"/>
  <c r="G96" i="108"/>
  <c r="H72" i="108"/>
  <c r="G108" i="108"/>
  <c r="H84" i="108"/>
  <c r="E61" i="15"/>
  <c r="E85" i="112"/>
  <c r="A47" i="105"/>
  <c r="A49" i="80"/>
  <c r="A65" i="68"/>
  <c r="A73" i="73"/>
  <c r="A76" i="68"/>
  <c r="A73" i="72"/>
  <c r="B32" i="75"/>
  <c r="J97" i="108"/>
  <c r="E36" i="107" l="1"/>
  <c r="E36" i="112"/>
  <c r="O30" i="124"/>
  <c r="Q25" i="124"/>
  <c r="D42" i="87"/>
  <c r="B44" i="87" s="1"/>
  <c r="D34" i="87"/>
  <c r="D41" i="87"/>
  <c r="D33" i="87"/>
  <c r="D37" i="87"/>
  <c r="D29" i="87"/>
  <c r="D40" i="87"/>
  <c r="D32" i="87"/>
  <c r="D39" i="87"/>
  <c r="D31" i="87"/>
  <c r="D38" i="87"/>
  <c r="D30" i="87"/>
  <c r="D36" i="87"/>
  <c r="D35" i="87"/>
  <c r="E72" i="106"/>
  <c r="J84" i="108"/>
  <c r="I48" i="108"/>
  <c r="R29" i="127"/>
  <c r="K108" i="108"/>
  <c r="E60" i="15"/>
  <c r="E48" i="15"/>
  <c r="K72" i="108"/>
  <c r="E60" i="112"/>
  <c r="J36" i="108"/>
  <c r="J72" i="108"/>
  <c r="K96" i="108"/>
  <c r="E84" i="112"/>
  <c r="E84" i="15"/>
  <c r="K84" i="108"/>
  <c r="E108" i="38"/>
  <c r="E108" i="15"/>
  <c r="E84" i="107"/>
  <c r="E108" i="106"/>
  <c r="E108" i="107"/>
  <c r="E60" i="107"/>
  <c r="E96" i="38"/>
  <c r="E96" i="15"/>
  <c r="I108" i="108"/>
  <c r="E48" i="106"/>
  <c r="O43" i="117"/>
  <c r="E84" i="106"/>
  <c r="K48" i="108"/>
  <c r="J96" i="108"/>
  <c r="E36" i="15"/>
  <c r="B31" i="75"/>
  <c r="E72" i="112"/>
  <c r="B62" i="70"/>
  <c r="A59" i="80"/>
  <c r="A71" i="120"/>
  <c r="B73" i="70"/>
  <c r="A72" i="72"/>
  <c r="E103" i="123"/>
  <c r="D103" i="123"/>
  <c r="I59" i="36"/>
  <c r="H59" i="36"/>
  <c r="E36" i="106"/>
  <c r="A35" i="105"/>
  <c r="A39" i="72"/>
  <c r="A50" i="73"/>
  <c r="C59" i="106"/>
  <c r="D59" i="106"/>
  <c r="C95" i="106"/>
  <c r="D47" i="106"/>
  <c r="C47" i="106"/>
  <c r="D95" i="106"/>
  <c r="C107" i="106"/>
  <c r="D71" i="106"/>
  <c r="C83" i="106"/>
  <c r="C71" i="106"/>
  <c r="D83" i="106"/>
  <c r="D35" i="106"/>
  <c r="C35" i="106"/>
  <c r="D107" i="106"/>
  <c r="B40" i="78"/>
  <c r="B51" i="78"/>
  <c r="A38" i="82"/>
  <c r="I70" i="36"/>
  <c r="H70" i="36"/>
  <c r="J48" i="108"/>
  <c r="E60" i="38"/>
  <c r="E72" i="15"/>
  <c r="B62" i="78"/>
  <c r="A61" i="74"/>
  <c r="I96" i="108"/>
  <c r="I36" i="108"/>
  <c r="E108" i="112"/>
  <c r="B73" i="77"/>
  <c r="A61" i="71"/>
  <c r="O54" i="117"/>
  <c r="B84" i="77"/>
  <c r="A82" i="82"/>
  <c r="E60" i="106"/>
  <c r="J103" i="36"/>
  <c r="I103" i="36"/>
  <c r="K103" i="36"/>
  <c r="H103" i="36"/>
  <c r="U29" i="127"/>
  <c r="N29" i="127"/>
  <c r="B51" i="77"/>
  <c r="A42" i="68"/>
  <c r="A39" i="73"/>
  <c r="A75" i="84"/>
  <c r="A83" i="73"/>
  <c r="A37" i="80"/>
  <c r="D71" i="112"/>
  <c r="C47" i="112"/>
  <c r="C83" i="112"/>
  <c r="C71" i="112"/>
  <c r="C59" i="112"/>
  <c r="D83" i="112"/>
  <c r="F47" i="112"/>
  <c r="G47" i="112" s="1"/>
  <c r="F35" i="112"/>
  <c r="G35" i="112" s="1"/>
  <c r="D59" i="112"/>
  <c r="C107" i="112"/>
  <c r="F71" i="112"/>
  <c r="G71" i="112" s="1"/>
  <c r="C35" i="112"/>
  <c r="F83" i="112"/>
  <c r="G83" i="112" s="1"/>
  <c r="D107" i="112"/>
  <c r="C95" i="112"/>
  <c r="D47" i="112"/>
  <c r="F95" i="112"/>
  <c r="G95" i="112" s="1"/>
  <c r="D35" i="112"/>
  <c r="F107" i="112"/>
  <c r="G107" i="112" s="1"/>
  <c r="D95" i="112"/>
  <c r="F59" i="112"/>
  <c r="G59" i="112" s="1"/>
  <c r="E72" i="107"/>
  <c r="E96" i="107"/>
  <c r="A39" i="74"/>
  <c r="A57" i="105"/>
  <c r="A72" i="74"/>
  <c r="B84" i="78"/>
  <c r="B40" i="70"/>
  <c r="J92" i="36"/>
  <c r="I92" i="36"/>
  <c r="K92" i="36"/>
  <c r="H92" i="36"/>
  <c r="D81" i="123"/>
  <c r="E81" i="123"/>
  <c r="D37" i="123"/>
  <c r="E37" i="123"/>
  <c r="H48" i="36"/>
  <c r="I48" i="36"/>
  <c r="A68" i="105"/>
  <c r="J108" i="108"/>
  <c r="E72" i="38"/>
  <c r="E59" i="123"/>
  <c r="D59" i="123"/>
  <c r="B62" i="77"/>
  <c r="B50" i="69"/>
  <c r="O32" i="117"/>
  <c r="E96" i="112"/>
  <c r="B73" i="78"/>
  <c r="A71" i="82"/>
  <c r="A75" i="68"/>
  <c r="E114" i="123"/>
  <c r="D114" i="123"/>
  <c r="A39" i="71"/>
  <c r="B39" i="69"/>
  <c r="A64" i="84"/>
  <c r="D70" i="123"/>
  <c r="E70" i="123"/>
  <c r="K36" i="108"/>
  <c r="A46" i="105"/>
  <c r="A60" i="82"/>
  <c r="K60" i="108"/>
  <c r="E84" i="38"/>
  <c r="A53" i="68"/>
  <c r="E92" i="123"/>
  <c r="D92" i="123"/>
  <c r="E36" i="38"/>
  <c r="A49" i="120"/>
  <c r="A50" i="71"/>
  <c r="A48" i="80"/>
  <c r="I72" i="108"/>
  <c r="J60" i="108"/>
  <c r="I60" i="108"/>
  <c r="E48" i="112"/>
  <c r="A64" i="68"/>
  <c r="A72" i="73"/>
  <c r="B72" i="69"/>
  <c r="B86" i="75"/>
  <c r="A83" i="74"/>
  <c r="E96" i="106"/>
  <c r="E48" i="123"/>
  <c r="D48" i="123"/>
  <c r="B53" i="75"/>
  <c r="A50" i="74"/>
  <c r="H107" i="108"/>
  <c r="H71" i="108"/>
  <c r="H95" i="108"/>
  <c r="H47" i="108"/>
  <c r="G47" i="108"/>
  <c r="H83" i="108"/>
  <c r="G71" i="108"/>
  <c r="G83" i="108"/>
  <c r="G59" i="108"/>
  <c r="H59" i="108"/>
  <c r="G107" i="108"/>
  <c r="H35" i="108"/>
  <c r="G95" i="108"/>
  <c r="G35" i="108"/>
  <c r="D107" i="15"/>
  <c r="D59" i="15"/>
  <c r="C71" i="15"/>
  <c r="C83" i="15"/>
  <c r="C95" i="15"/>
  <c r="D47" i="15"/>
  <c r="D35" i="15"/>
  <c r="D71" i="15"/>
  <c r="C107" i="15"/>
  <c r="D83" i="15"/>
  <c r="D95" i="15"/>
  <c r="C35" i="15"/>
  <c r="C47" i="15"/>
  <c r="C59" i="15"/>
  <c r="D83" i="38"/>
  <c r="C95" i="38"/>
  <c r="D71" i="38"/>
  <c r="C83" i="38"/>
  <c r="D35" i="38"/>
  <c r="D47" i="38"/>
  <c r="C59" i="38"/>
  <c r="C47" i="38"/>
  <c r="D107" i="38"/>
  <c r="D59" i="38"/>
  <c r="D95" i="38"/>
  <c r="C107" i="38"/>
  <c r="C35" i="38"/>
  <c r="C71" i="38"/>
  <c r="E48" i="107"/>
  <c r="B40" i="77"/>
  <c r="B42" i="75"/>
  <c r="J81" i="36"/>
  <c r="I81" i="36"/>
  <c r="H81" i="36"/>
  <c r="K81" i="36"/>
  <c r="I37" i="36"/>
  <c r="H37" i="36"/>
  <c r="A61" i="72"/>
  <c r="B51" i="70"/>
  <c r="B64" i="75"/>
  <c r="A61" i="73"/>
  <c r="A50" i="72"/>
  <c r="I84" i="108"/>
  <c r="A60" i="120"/>
  <c r="B61" i="69"/>
  <c r="B75" i="75"/>
  <c r="A86" i="84"/>
  <c r="A72" i="71"/>
  <c r="A70" i="80"/>
  <c r="A53" i="84"/>
  <c r="A38" i="120"/>
  <c r="A49" i="82"/>
  <c r="F107" i="108"/>
  <c r="E71" i="108"/>
  <c r="E35" i="108"/>
  <c r="E107" i="108"/>
  <c r="E59" i="108"/>
  <c r="F47" i="108"/>
  <c r="F83" i="108"/>
  <c r="F71" i="108"/>
  <c r="E95" i="108"/>
  <c r="E83" i="108"/>
  <c r="F59" i="108"/>
  <c r="F35" i="108"/>
  <c r="F95" i="108"/>
  <c r="E47" i="108"/>
  <c r="D83" i="107"/>
  <c r="D107" i="107"/>
  <c r="C59" i="107"/>
  <c r="C107" i="107"/>
  <c r="D59" i="107"/>
  <c r="D95" i="107"/>
  <c r="D35" i="107"/>
  <c r="C95" i="107"/>
  <c r="C83" i="107"/>
  <c r="C71" i="107"/>
  <c r="C47" i="107"/>
  <c r="C35" i="107"/>
  <c r="D71" i="107"/>
  <c r="D47" i="107"/>
  <c r="E35" i="38" l="1"/>
  <c r="E107" i="15"/>
  <c r="P30" i="124"/>
  <c r="R25" i="124"/>
  <c r="E83" i="107"/>
  <c r="E107" i="106"/>
  <c r="I47" i="108"/>
  <c r="E95" i="106"/>
  <c r="E47" i="112"/>
  <c r="E107" i="112"/>
  <c r="I59" i="108"/>
  <c r="E71" i="15"/>
  <c r="N28" i="127"/>
  <c r="K95" i="108"/>
  <c r="E47" i="38"/>
  <c r="E59" i="106"/>
  <c r="E59" i="112"/>
  <c r="E71" i="112"/>
  <c r="J71" i="108"/>
  <c r="K83" i="108"/>
  <c r="E107" i="38"/>
  <c r="E83" i="38"/>
  <c r="E59" i="107"/>
  <c r="J95" i="108"/>
  <c r="E107" i="107"/>
  <c r="I71" i="108"/>
  <c r="E47" i="15"/>
  <c r="J107" i="108"/>
  <c r="E35" i="106"/>
  <c r="E47" i="106"/>
  <c r="E35" i="107"/>
  <c r="E59" i="38"/>
  <c r="D47" i="123"/>
  <c r="E47" i="123"/>
  <c r="U28" i="127"/>
  <c r="D91" i="123"/>
  <c r="E91" i="123"/>
  <c r="A41" i="68"/>
  <c r="A48" i="82"/>
  <c r="A63" i="84"/>
  <c r="A49" i="71"/>
  <c r="A34" i="105"/>
  <c r="A38" i="71"/>
  <c r="A36" i="80"/>
  <c r="A37" i="82"/>
  <c r="B61" i="70"/>
  <c r="A71" i="74"/>
  <c r="E71" i="107"/>
  <c r="E83" i="15"/>
  <c r="E59" i="15"/>
  <c r="J59" i="108"/>
  <c r="K107" i="108"/>
  <c r="B49" i="69"/>
  <c r="A47" i="80"/>
  <c r="I58" i="36"/>
  <c r="H58" i="36"/>
  <c r="A74" i="84"/>
  <c r="A63" i="68"/>
  <c r="B74" i="75"/>
  <c r="O53" i="117"/>
  <c r="H36" i="36"/>
  <c r="I36" i="36"/>
  <c r="I95" i="108"/>
  <c r="E95" i="38"/>
  <c r="E71" i="38"/>
  <c r="J83" i="108"/>
  <c r="A48" i="120"/>
  <c r="E58" i="123"/>
  <c r="D58" i="123"/>
  <c r="A37" i="120"/>
  <c r="B50" i="77"/>
  <c r="B52" i="75"/>
  <c r="A49" i="74"/>
  <c r="B39" i="77"/>
  <c r="A56" i="105"/>
  <c r="B60" i="69"/>
  <c r="E95" i="112"/>
  <c r="D34" i="107"/>
  <c r="D58" i="107"/>
  <c r="C70" i="107"/>
  <c r="C46" i="107"/>
  <c r="C34" i="107"/>
  <c r="D82" i="107"/>
  <c r="D94" i="107"/>
  <c r="C106" i="107"/>
  <c r="C58" i="107"/>
  <c r="D106" i="107"/>
  <c r="D70" i="107"/>
  <c r="C94" i="107"/>
  <c r="C82" i="107"/>
  <c r="D46" i="107"/>
  <c r="E113" i="123"/>
  <c r="D113" i="123"/>
  <c r="E71" i="106"/>
  <c r="H47" i="36"/>
  <c r="I47" i="36"/>
  <c r="C70" i="106"/>
  <c r="D106" i="106"/>
  <c r="D58" i="106"/>
  <c r="C82" i="106"/>
  <c r="D34" i="106"/>
  <c r="D46" i="106"/>
  <c r="D70" i="106"/>
  <c r="C46" i="106"/>
  <c r="C58" i="106"/>
  <c r="C34" i="106"/>
  <c r="D94" i="106"/>
  <c r="C94" i="106"/>
  <c r="C106" i="106"/>
  <c r="D82" i="106"/>
  <c r="K91" i="36"/>
  <c r="I91" i="36"/>
  <c r="J91" i="36"/>
  <c r="H91" i="36"/>
  <c r="I35" i="108"/>
  <c r="B61" i="77"/>
  <c r="B38" i="69"/>
  <c r="B39" i="78"/>
  <c r="A60" i="71"/>
  <c r="E35" i="112"/>
  <c r="E58" i="108"/>
  <c r="F106" i="108"/>
  <c r="E106" i="108"/>
  <c r="E70" i="108"/>
  <c r="F46" i="108"/>
  <c r="F58" i="108"/>
  <c r="E46" i="108"/>
  <c r="E94" i="108"/>
  <c r="F94" i="108"/>
  <c r="F34" i="108"/>
  <c r="F70" i="108"/>
  <c r="F82" i="108"/>
  <c r="E34" i="108"/>
  <c r="E82" i="108"/>
  <c r="I69" i="36"/>
  <c r="H69" i="36"/>
  <c r="H46" i="108"/>
  <c r="H94" i="108"/>
  <c r="G46" i="108"/>
  <c r="H82" i="108"/>
  <c r="G34" i="108"/>
  <c r="H34" i="108"/>
  <c r="H58" i="108"/>
  <c r="G94" i="108"/>
  <c r="H106" i="108"/>
  <c r="G70" i="108"/>
  <c r="G106" i="108"/>
  <c r="H70" i="108"/>
  <c r="G82" i="108"/>
  <c r="G58" i="108"/>
  <c r="C82" i="15"/>
  <c r="C94" i="15"/>
  <c r="D70" i="15"/>
  <c r="C106" i="15"/>
  <c r="D82" i="15"/>
  <c r="C34" i="15"/>
  <c r="D34" i="15"/>
  <c r="D58" i="15"/>
  <c r="D106" i="15"/>
  <c r="D46" i="15"/>
  <c r="D94" i="15"/>
  <c r="C70" i="15"/>
  <c r="C46" i="15"/>
  <c r="C58" i="15"/>
  <c r="D34" i="112"/>
  <c r="F70" i="112"/>
  <c r="G70" i="112" s="1"/>
  <c r="C106" i="112"/>
  <c r="C58" i="112"/>
  <c r="F94" i="112"/>
  <c r="G94" i="112" s="1"/>
  <c r="F82" i="112"/>
  <c r="G82" i="112" s="1"/>
  <c r="C94" i="112"/>
  <c r="D70" i="112"/>
  <c r="C34" i="112"/>
  <c r="F58" i="112"/>
  <c r="G58" i="112" s="1"/>
  <c r="C46" i="112"/>
  <c r="D46" i="112"/>
  <c r="D82" i="112"/>
  <c r="F46" i="112"/>
  <c r="G46" i="112" s="1"/>
  <c r="F106" i="112"/>
  <c r="G106" i="112" s="1"/>
  <c r="F34" i="112"/>
  <c r="G34" i="112" s="1"/>
  <c r="D58" i="112"/>
  <c r="D106" i="112"/>
  <c r="C82" i="112"/>
  <c r="D94" i="112"/>
  <c r="C70" i="112"/>
  <c r="A59" i="120"/>
  <c r="A60" i="72"/>
  <c r="D80" i="123"/>
  <c r="E80" i="123"/>
  <c r="E35" i="15"/>
  <c r="J35" i="108"/>
  <c r="D90" i="123"/>
  <c r="A60" i="74"/>
  <c r="A38" i="74"/>
  <c r="J47" i="108"/>
  <c r="A45" i="105"/>
  <c r="B61" i="78"/>
  <c r="A59" i="82"/>
  <c r="B50" i="78"/>
  <c r="A49" i="73"/>
  <c r="A38" i="73"/>
  <c r="A70" i="82"/>
  <c r="I107" i="108"/>
  <c r="K35" i="108"/>
  <c r="K47" i="108"/>
  <c r="B50" i="70"/>
  <c r="B63" i="75"/>
  <c r="A60" i="73"/>
  <c r="A52" i="84"/>
  <c r="B39" i="70"/>
  <c r="B72" i="78"/>
  <c r="A71" i="73"/>
  <c r="I80" i="36"/>
  <c r="J80" i="36"/>
  <c r="K80" i="36"/>
  <c r="H80" i="36"/>
  <c r="B30" i="75"/>
  <c r="R28" i="127"/>
  <c r="D69" i="123"/>
  <c r="E69" i="123"/>
  <c r="D36" i="123"/>
  <c r="E36" i="123"/>
  <c r="E47" i="107"/>
  <c r="E95" i="107"/>
  <c r="I83" i="108"/>
  <c r="O42" i="117"/>
  <c r="I102" i="36"/>
  <c r="K102" i="36"/>
  <c r="J102" i="36"/>
  <c r="H102" i="36"/>
  <c r="E95" i="15"/>
  <c r="K59" i="108"/>
  <c r="K71" i="108"/>
  <c r="A52" i="68"/>
  <c r="A49" i="72"/>
  <c r="D79" i="123"/>
  <c r="A38" i="72"/>
  <c r="B41" i="75"/>
  <c r="B72" i="77"/>
  <c r="A58" i="80"/>
  <c r="D102" i="123"/>
  <c r="E102" i="123"/>
  <c r="E83" i="112"/>
  <c r="O31" i="117"/>
  <c r="E83" i="106"/>
  <c r="D94" i="38"/>
  <c r="D46" i="38"/>
  <c r="C82" i="38"/>
  <c r="D106" i="38"/>
  <c r="C70" i="38"/>
  <c r="D70" i="38"/>
  <c r="C106" i="38"/>
  <c r="C94" i="38"/>
  <c r="D34" i="38"/>
  <c r="D82" i="38"/>
  <c r="C34" i="38"/>
  <c r="D58" i="38"/>
  <c r="C58" i="38"/>
  <c r="C46" i="38"/>
  <c r="Q30" i="124" l="1"/>
  <c r="S25" i="124"/>
  <c r="J70" i="108"/>
  <c r="E70" i="107"/>
  <c r="E82" i="38"/>
  <c r="J94" i="108"/>
  <c r="E34" i="38"/>
  <c r="E70" i="38"/>
  <c r="E94" i="15"/>
  <c r="E82" i="106"/>
  <c r="E82" i="15"/>
  <c r="E46" i="15"/>
  <c r="I46" i="108"/>
  <c r="E79" i="123"/>
  <c r="I34" i="108"/>
  <c r="I106" i="108"/>
  <c r="E94" i="106"/>
  <c r="E58" i="106"/>
  <c r="E34" i="107"/>
  <c r="K70" i="108"/>
  <c r="J106" i="108"/>
  <c r="J46" i="108"/>
  <c r="E70" i="112"/>
  <c r="E82" i="107"/>
  <c r="J79" i="36"/>
  <c r="I58" i="108"/>
  <c r="O41" i="117"/>
  <c r="E94" i="38"/>
  <c r="E58" i="38"/>
  <c r="E106" i="38"/>
  <c r="E34" i="106"/>
  <c r="O30" i="117"/>
  <c r="J58" i="108"/>
  <c r="K34" i="108"/>
  <c r="K82" i="108"/>
  <c r="B62" i="75"/>
  <c r="D78" i="123"/>
  <c r="A48" i="73"/>
  <c r="D46" i="123"/>
  <c r="E46" i="123"/>
  <c r="B29" i="75"/>
  <c r="C69" i="112"/>
  <c r="F93" i="112"/>
  <c r="G93" i="112" s="1"/>
  <c r="D45" i="112"/>
  <c r="F69" i="112"/>
  <c r="G69" i="112" s="1"/>
  <c r="D33" i="112"/>
  <c r="D69" i="112"/>
  <c r="C93" i="112"/>
  <c r="F57" i="112"/>
  <c r="G57" i="112" s="1"/>
  <c r="C45" i="112"/>
  <c r="F105" i="112"/>
  <c r="G105" i="112" s="1"/>
  <c r="C105" i="112"/>
  <c r="D81" i="112"/>
  <c r="C33" i="112"/>
  <c r="C57" i="112"/>
  <c r="C81" i="112"/>
  <c r="D105" i="112"/>
  <c r="D93" i="112"/>
  <c r="D57" i="112"/>
  <c r="F33" i="112"/>
  <c r="G33" i="112" s="1"/>
  <c r="F81" i="112"/>
  <c r="G81" i="112" s="1"/>
  <c r="F45" i="112"/>
  <c r="G45" i="112" s="1"/>
  <c r="B60" i="77"/>
  <c r="A59" i="74"/>
  <c r="A40" i="68"/>
  <c r="E90" i="123"/>
  <c r="E106" i="112"/>
  <c r="E106" i="15"/>
  <c r="K58" i="108"/>
  <c r="I94" i="108"/>
  <c r="B40" i="75"/>
  <c r="I79" i="36"/>
  <c r="K79" i="36"/>
  <c r="H79" i="36"/>
  <c r="E106" i="107"/>
  <c r="E58" i="107"/>
  <c r="D68" i="123"/>
  <c r="E68" i="123"/>
  <c r="B60" i="78"/>
  <c r="A58" i="82"/>
  <c r="A36" i="120"/>
  <c r="B37" i="69"/>
  <c r="A35" i="80"/>
  <c r="I90" i="36"/>
  <c r="K90" i="36"/>
  <c r="J90" i="36"/>
  <c r="H90" i="36"/>
  <c r="E34" i="112"/>
  <c r="E34" i="15"/>
  <c r="J82" i="108"/>
  <c r="J34" i="108"/>
  <c r="B38" i="78"/>
  <c r="A37" i="74"/>
  <c r="E106" i="106"/>
  <c r="K101" i="36"/>
  <c r="I101" i="36"/>
  <c r="J101" i="36"/>
  <c r="H101" i="36"/>
  <c r="E81" i="108"/>
  <c r="F45" i="108"/>
  <c r="E33" i="108"/>
  <c r="E57" i="108"/>
  <c r="F81" i="108"/>
  <c r="F57" i="108"/>
  <c r="F33" i="108"/>
  <c r="F105" i="108"/>
  <c r="E105" i="108"/>
  <c r="F93" i="108"/>
  <c r="F69" i="108"/>
  <c r="E93" i="108"/>
  <c r="E45" i="108"/>
  <c r="E69" i="108"/>
  <c r="B38" i="77"/>
  <c r="D69" i="107"/>
  <c r="C93" i="107"/>
  <c r="C33" i="107"/>
  <c r="D57" i="107"/>
  <c r="D81" i="107"/>
  <c r="D105" i="107"/>
  <c r="D45" i="107"/>
  <c r="C81" i="107"/>
  <c r="C105" i="107"/>
  <c r="C57" i="107"/>
  <c r="D33" i="107"/>
  <c r="D93" i="107"/>
  <c r="C45" i="107"/>
  <c r="C69" i="107"/>
  <c r="A51" i="68"/>
  <c r="A59" i="73"/>
  <c r="B49" i="77"/>
  <c r="B51" i="75"/>
  <c r="A37" i="72"/>
  <c r="D101" i="123"/>
  <c r="E101" i="123"/>
  <c r="E58" i="15"/>
  <c r="I35" i="36"/>
  <c r="H35" i="36"/>
  <c r="G57" i="108"/>
  <c r="G105" i="108"/>
  <c r="H81" i="108"/>
  <c r="G93" i="108"/>
  <c r="G81" i="108"/>
  <c r="H45" i="108"/>
  <c r="H33" i="108"/>
  <c r="G45" i="108"/>
  <c r="H105" i="108"/>
  <c r="H93" i="108"/>
  <c r="G69" i="108"/>
  <c r="H69" i="108"/>
  <c r="H57" i="108"/>
  <c r="G33" i="108"/>
  <c r="D105" i="38"/>
  <c r="C69" i="38"/>
  <c r="C81" i="38"/>
  <c r="D57" i="38"/>
  <c r="D93" i="38"/>
  <c r="D33" i="38"/>
  <c r="C45" i="38"/>
  <c r="C93" i="38"/>
  <c r="C57" i="38"/>
  <c r="D45" i="38"/>
  <c r="D81" i="38"/>
  <c r="C33" i="38"/>
  <c r="C105" i="38"/>
  <c r="D69" i="38"/>
  <c r="D81" i="106"/>
  <c r="C33" i="106"/>
  <c r="D57" i="106"/>
  <c r="D69" i="106"/>
  <c r="C57" i="106"/>
  <c r="C81" i="106"/>
  <c r="C69" i="106"/>
  <c r="D33" i="106"/>
  <c r="D93" i="106"/>
  <c r="C93" i="106"/>
  <c r="D105" i="106"/>
  <c r="C105" i="106"/>
  <c r="D45" i="106"/>
  <c r="C45" i="106"/>
  <c r="H57" i="36"/>
  <c r="I57" i="36"/>
  <c r="A62" i="84"/>
  <c r="B48" i="69"/>
  <c r="A48" i="72"/>
  <c r="A51" i="84"/>
  <c r="B38" i="70"/>
  <c r="A47" i="82"/>
  <c r="A36" i="82"/>
  <c r="E94" i="107"/>
  <c r="E57" i="123"/>
  <c r="D57" i="123"/>
  <c r="C33" i="15"/>
  <c r="D45" i="15"/>
  <c r="D69" i="15"/>
  <c r="D105" i="15"/>
  <c r="C93" i="15"/>
  <c r="C105" i="15"/>
  <c r="C57" i="15"/>
  <c r="D93" i="15"/>
  <c r="D33" i="15"/>
  <c r="C81" i="15"/>
  <c r="D57" i="15"/>
  <c r="C45" i="15"/>
  <c r="C69" i="15"/>
  <c r="D81" i="15"/>
  <c r="E46" i="38"/>
  <c r="A47" i="120"/>
  <c r="B49" i="70"/>
  <c r="A33" i="105"/>
  <c r="A37" i="71"/>
  <c r="H46" i="36"/>
  <c r="I46" i="36"/>
  <c r="E82" i="112"/>
  <c r="K94" i="108"/>
  <c r="I82" i="108"/>
  <c r="E70" i="106"/>
  <c r="E46" i="107"/>
  <c r="D35" i="123"/>
  <c r="E35" i="123"/>
  <c r="A44" i="105"/>
  <c r="A48" i="71"/>
  <c r="A46" i="80"/>
  <c r="B49" i="78"/>
  <c r="A48" i="74"/>
  <c r="E94" i="112"/>
  <c r="E46" i="112"/>
  <c r="E58" i="112"/>
  <c r="E70" i="15"/>
  <c r="K106" i="108"/>
  <c r="K46" i="108"/>
  <c r="I70" i="108"/>
  <c r="O52" i="117"/>
  <c r="A37" i="73"/>
  <c r="E46" i="106"/>
  <c r="H68" i="36"/>
  <c r="I68" i="36"/>
  <c r="J45" i="108" l="1"/>
  <c r="E81" i="38"/>
  <c r="R30" i="124"/>
  <c r="T25" i="124"/>
  <c r="E33" i="107"/>
  <c r="E45" i="106"/>
  <c r="I81" i="108"/>
  <c r="E57" i="38"/>
  <c r="E105" i="38"/>
  <c r="E81" i="107"/>
  <c r="J81" i="108"/>
  <c r="E69" i="106"/>
  <c r="E69" i="112"/>
  <c r="J105" i="108"/>
  <c r="E69" i="15"/>
  <c r="E33" i="15"/>
  <c r="I105" i="108"/>
  <c r="E78" i="123"/>
  <c r="K57" i="108"/>
  <c r="I33" i="108"/>
  <c r="E69" i="38"/>
  <c r="J93" i="108"/>
  <c r="E105" i="107"/>
  <c r="E69" i="107"/>
  <c r="J69" i="108"/>
  <c r="E93" i="106"/>
  <c r="E45" i="107"/>
  <c r="E93" i="15"/>
  <c r="I45" i="108"/>
  <c r="E81" i="112"/>
  <c r="E81" i="15"/>
  <c r="E81" i="106"/>
  <c r="K105" i="108"/>
  <c r="J57" i="108"/>
  <c r="E45" i="15"/>
  <c r="E93" i="107"/>
  <c r="E57" i="107"/>
  <c r="E93" i="112"/>
  <c r="E57" i="15"/>
  <c r="K45" i="108"/>
  <c r="E33" i="38"/>
  <c r="A36" i="73"/>
  <c r="D67" i="123"/>
  <c r="E67" i="123"/>
  <c r="O29" i="117"/>
  <c r="E105" i="106"/>
  <c r="E57" i="106"/>
  <c r="K69" i="108"/>
  <c r="I57" i="108"/>
  <c r="A32" i="105"/>
  <c r="B36" i="69"/>
  <c r="F58" i="69" s="1"/>
  <c r="A36" i="72"/>
  <c r="D68" i="15"/>
  <c r="D44" i="15"/>
  <c r="C68" i="15"/>
  <c r="D56" i="15"/>
  <c r="C44" i="15"/>
  <c r="C80" i="15"/>
  <c r="C32" i="15"/>
  <c r="C104" i="15"/>
  <c r="D32" i="15"/>
  <c r="D92" i="15"/>
  <c r="C92" i="15"/>
  <c r="D104" i="15"/>
  <c r="D80" i="15"/>
  <c r="C56" i="15"/>
  <c r="D104" i="112"/>
  <c r="D68" i="112"/>
  <c r="C68" i="112"/>
  <c r="C56" i="112"/>
  <c r="F32" i="112"/>
  <c r="G32" i="112" s="1"/>
  <c r="F68" i="112"/>
  <c r="G68" i="112" s="1"/>
  <c r="F92" i="112"/>
  <c r="G92" i="112" s="1"/>
  <c r="D44" i="112"/>
  <c r="D56" i="112"/>
  <c r="D92" i="112"/>
  <c r="F80" i="112"/>
  <c r="G80" i="112" s="1"/>
  <c r="C104" i="112"/>
  <c r="D80" i="112"/>
  <c r="C32" i="112"/>
  <c r="F44" i="112"/>
  <c r="G44" i="112" s="1"/>
  <c r="F104" i="112"/>
  <c r="G104" i="112" s="1"/>
  <c r="C92" i="112"/>
  <c r="C80" i="112"/>
  <c r="D32" i="112"/>
  <c r="F56" i="112"/>
  <c r="G56" i="112" s="1"/>
  <c r="C44" i="112"/>
  <c r="D56" i="123"/>
  <c r="E56" i="123"/>
  <c r="E57" i="112"/>
  <c r="A34" i="80"/>
  <c r="E93" i="38"/>
  <c r="K81" i="108"/>
  <c r="B48" i="77"/>
  <c r="F104" i="108"/>
  <c r="E56" i="108"/>
  <c r="E80" i="108"/>
  <c r="F68" i="108"/>
  <c r="F32" i="108"/>
  <c r="F80" i="108"/>
  <c r="F56" i="108"/>
  <c r="F92" i="108"/>
  <c r="E44" i="108"/>
  <c r="E68" i="108"/>
  <c r="E32" i="108"/>
  <c r="E104" i="108"/>
  <c r="F44" i="108"/>
  <c r="E92" i="108"/>
  <c r="E45" i="112"/>
  <c r="I34" i="36"/>
  <c r="H34" i="36"/>
  <c r="I67" i="36"/>
  <c r="H67" i="36"/>
  <c r="K93" i="108"/>
  <c r="G92" i="108"/>
  <c r="G68" i="108"/>
  <c r="G44" i="108"/>
  <c r="H104" i="108"/>
  <c r="G32" i="108"/>
  <c r="H68" i="108"/>
  <c r="G80" i="108"/>
  <c r="H44" i="108"/>
  <c r="H56" i="108"/>
  <c r="H92" i="108"/>
  <c r="H32" i="108"/>
  <c r="G104" i="108"/>
  <c r="G56" i="108"/>
  <c r="H80" i="108"/>
  <c r="C68" i="38"/>
  <c r="D92" i="38"/>
  <c r="C56" i="38"/>
  <c r="D44" i="38"/>
  <c r="D32" i="38"/>
  <c r="D56" i="38"/>
  <c r="D104" i="38"/>
  <c r="C92" i="38"/>
  <c r="D68" i="38"/>
  <c r="C32" i="38"/>
  <c r="D80" i="38"/>
  <c r="C80" i="38"/>
  <c r="C44" i="38"/>
  <c r="C104" i="38"/>
  <c r="B39" i="75"/>
  <c r="E105" i="112"/>
  <c r="O40" i="117"/>
  <c r="A36" i="71"/>
  <c r="J78" i="36"/>
  <c r="K78" i="36"/>
  <c r="H78" i="36"/>
  <c r="I78" i="36"/>
  <c r="E105" i="15"/>
  <c r="E33" i="106"/>
  <c r="I69" i="108"/>
  <c r="A47" i="73"/>
  <c r="D68" i="107"/>
  <c r="D56" i="107"/>
  <c r="C80" i="107"/>
  <c r="D80" i="107"/>
  <c r="D92" i="107"/>
  <c r="D32" i="107"/>
  <c r="C44" i="107"/>
  <c r="C104" i="107"/>
  <c r="C56" i="107"/>
  <c r="D44" i="107"/>
  <c r="C68" i="107"/>
  <c r="D104" i="107"/>
  <c r="C32" i="107"/>
  <c r="C92" i="107"/>
  <c r="B37" i="77"/>
  <c r="A50" i="84"/>
  <c r="E45" i="123"/>
  <c r="D45" i="123"/>
  <c r="E45" i="38"/>
  <c r="I93" i="108"/>
  <c r="I45" i="36"/>
  <c r="H45" i="36"/>
  <c r="B48" i="78"/>
  <c r="A47" i="74"/>
  <c r="B37" i="78"/>
  <c r="D34" i="123"/>
  <c r="E34" i="123"/>
  <c r="B28" i="75"/>
  <c r="K33" i="108"/>
  <c r="A39" i="68"/>
  <c r="B50" i="75"/>
  <c r="A46" i="82"/>
  <c r="H89" i="36"/>
  <c r="I89" i="36"/>
  <c r="J89" i="36"/>
  <c r="K89" i="36"/>
  <c r="A36" i="74"/>
  <c r="E33" i="112"/>
  <c r="I56" i="36"/>
  <c r="H56" i="36"/>
  <c r="J33" i="108"/>
  <c r="D89" i="123"/>
  <c r="E89" i="123"/>
  <c r="A35" i="120"/>
  <c r="B37" i="70"/>
  <c r="C68" i="106"/>
  <c r="C56" i="106"/>
  <c r="D80" i="106"/>
  <c r="D92" i="106"/>
  <c r="C104" i="106"/>
  <c r="C44" i="106"/>
  <c r="C80" i="106"/>
  <c r="D32" i="106"/>
  <c r="D56" i="106"/>
  <c r="D44" i="106"/>
  <c r="C92" i="106"/>
  <c r="C32" i="106"/>
  <c r="D104" i="106"/>
  <c r="D68" i="106"/>
  <c r="A35" i="82"/>
  <c r="E66" i="74" l="1"/>
  <c r="E68" i="38"/>
  <c r="S30" i="124"/>
  <c r="U25" i="124"/>
  <c r="F37" i="69"/>
  <c r="E33" i="105"/>
  <c r="J104" i="108"/>
  <c r="K92" i="108"/>
  <c r="J80" i="108"/>
  <c r="E104" i="106"/>
  <c r="E48" i="74"/>
  <c r="J56" i="108"/>
  <c r="J68" i="108"/>
  <c r="J92" i="108"/>
  <c r="E32" i="107"/>
  <c r="K80" i="108"/>
  <c r="E51" i="84"/>
  <c r="J32" i="108"/>
  <c r="E40" i="71"/>
  <c r="J44" i="108"/>
  <c r="E92" i="106"/>
  <c r="E80" i="112"/>
  <c r="E44" i="107"/>
  <c r="E80" i="38"/>
  <c r="O28" i="117"/>
  <c r="E56" i="107"/>
  <c r="E36" i="120"/>
  <c r="K32" i="108"/>
  <c r="E68" i="112"/>
  <c r="E44" i="106"/>
  <c r="E56" i="106"/>
  <c r="I44" i="108"/>
  <c r="E56" i="38"/>
  <c r="E44" i="38"/>
  <c r="K68" i="108"/>
  <c r="F82" i="70"/>
  <c r="F70" i="70"/>
  <c r="F81" i="70"/>
  <c r="F80" i="70"/>
  <c r="F58" i="70"/>
  <c r="F69" i="70"/>
  <c r="F57" i="70"/>
  <c r="F68" i="70"/>
  <c r="F79" i="70"/>
  <c r="F46" i="70"/>
  <c r="F67" i="70"/>
  <c r="F56" i="70"/>
  <c r="F78" i="70"/>
  <c r="F45" i="70"/>
  <c r="F66" i="70"/>
  <c r="F55" i="70"/>
  <c r="F77" i="70"/>
  <c r="F44" i="70"/>
  <c r="F43" i="70"/>
  <c r="F54" i="70"/>
  <c r="F76" i="70"/>
  <c r="F65" i="70"/>
  <c r="F53" i="70"/>
  <c r="F75" i="70"/>
  <c r="F42" i="70"/>
  <c r="F64" i="70"/>
  <c r="F63" i="70"/>
  <c r="F52" i="70"/>
  <c r="F41" i="70"/>
  <c r="F40" i="70"/>
  <c r="F51" i="70"/>
  <c r="F39" i="70"/>
  <c r="E92" i="82"/>
  <c r="E80" i="82"/>
  <c r="E91" i="82"/>
  <c r="E90" i="82"/>
  <c r="E79" i="82"/>
  <c r="E68" i="82"/>
  <c r="E89" i="82"/>
  <c r="E67" i="82"/>
  <c r="E56" i="82"/>
  <c r="E78" i="82"/>
  <c r="E77" i="82"/>
  <c r="E55" i="82"/>
  <c r="E88" i="82"/>
  <c r="E66" i="82"/>
  <c r="E76" i="82"/>
  <c r="E65" i="82"/>
  <c r="E87" i="82"/>
  <c r="E54" i="82"/>
  <c r="E64" i="82"/>
  <c r="E75" i="82"/>
  <c r="E53" i="82"/>
  <c r="E86" i="82"/>
  <c r="E85" i="82"/>
  <c r="E74" i="82"/>
  <c r="E63" i="82"/>
  <c r="E52" i="82"/>
  <c r="E62" i="82"/>
  <c r="E73" i="82"/>
  <c r="E51" i="82"/>
  <c r="E84" i="82"/>
  <c r="E50" i="82"/>
  <c r="E83" i="82"/>
  <c r="E61" i="82"/>
  <c r="E72" i="82"/>
  <c r="E49" i="82"/>
  <c r="E60" i="82"/>
  <c r="E71" i="82"/>
  <c r="E48" i="82"/>
  <c r="E59" i="82"/>
  <c r="D55" i="123"/>
  <c r="E55" i="123"/>
  <c r="A35" i="73"/>
  <c r="D33" i="123"/>
  <c r="E33" i="123"/>
  <c r="D79" i="15"/>
  <c r="C55" i="15"/>
  <c r="C79" i="15"/>
  <c r="C43" i="15"/>
  <c r="D103" i="15"/>
  <c r="D91" i="15"/>
  <c r="C31" i="15"/>
  <c r="C91" i="15"/>
  <c r="D55" i="15"/>
  <c r="D67" i="15"/>
  <c r="C103" i="15"/>
  <c r="C67" i="15"/>
  <c r="D43" i="15"/>
  <c r="D31" i="15"/>
  <c r="C31" i="38"/>
  <c r="C91" i="38"/>
  <c r="D103" i="38"/>
  <c r="D79" i="38"/>
  <c r="D67" i="38"/>
  <c r="C79" i="38"/>
  <c r="C55" i="38"/>
  <c r="C103" i="38"/>
  <c r="D31" i="38"/>
  <c r="C67" i="38"/>
  <c r="D91" i="38"/>
  <c r="D55" i="38"/>
  <c r="C43" i="38"/>
  <c r="D43" i="38"/>
  <c r="I56" i="108"/>
  <c r="E80" i="80"/>
  <c r="E79" i="80"/>
  <c r="E68" i="80"/>
  <c r="E56" i="80"/>
  <c r="E78" i="80"/>
  <c r="E67" i="80"/>
  <c r="E44" i="80"/>
  <c r="E77" i="80"/>
  <c r="E66" i="80"/>
  <c r="E55" i="80"/>
  <c r="E76" i="80"/>
  <c r="E54" i="80"/>
  <c r="E65" i="80"/>
  <c r="E53" i="80"/>
  <c r="E42" i="80"/>
  <c r="E64" i="80"/>
  <c r="E75" i="80"/>
  <c r="E74" i="80"/>
  <c r="E63" i="80"/>
  <c r="E41" i="80"/>
  <c r="E52" i="80"/>
  <c r="E40" i="80"/>
  <c r="E73" i="80"/>
  <c r="E51" i="80"/>
  <c r="E62" i="80"/>
  <c r="E39" i="80"/>
  <c r="E72" i="80"/>
  <c r="E50" i="80"/>
  <c r="E61" i="80"/>
  <c r="E49" i="80"/>
  <c r="E60" i="80"/>
  <c r="E71" i="80"/>
  <c r="E38" i="80"/>
  <c r="E59" i="80"/>
  <c r="E48" i="80"/>
  <c r="E37" i="80"/>
  <c r="E36" i="80"/>
  <c r="E43" i="80"/>
  <c r="E47" i="80"/>
  <c r="E44" i="112"/>
  <c r="E78" i="105"/>
  <c r="E77" i="105"/>
  <c r="E66" i="105"/>
  <c r="E65" i="105"/>
  <c r="E54" i="105"/>
  <c r="E76" i="105"/>
  <c r="E75" i="105"/>
  <c r="E53" i="105"/>
  <c r="E64" i="105"/>
  <c r="E42" i="105"/>
  <c r="E74" i="105"/>
  <c r="E52" i="105"/>
  <c r="E63" i="105"/>
  <c r="E41" i="105"/>
  <c r="E51" i="105"/>
  <c r="E62" i="105"/>
  <c r="E73" i="105"/>
  <c r="E40" i="105"/>
  <c r="E72" i="105"/>
  <c r="E50" i="105"/>
  <c r="E39" i="105"/>
  <c r="E61" i="105"/>
  <c r="E49" i="105"/>
  <c r="E38" i="105"/>
  <c r="E71" i="105"/>
  <c r="E60" i="105"/>
  <c r="E48" i="105"/>
  <c r="E37" i="105"/>
  <c r="E70" i="105"/>
  <c r="E59" i="105"/>
  <c r="E58" i="105"/>
  <c r="E47" i="105"/>
  <c r="E36" i="105"/>
  <c r="E69" i="105"/>
  <c r="E57" i="105"/>
  <c r="E46" i="105"/>
  <c r="E35" i="105"/>
  <c r="E34" i="105"/>
  <c r="E45" i="105"/>
  <c r="E93" i="74"/>
  <c r="E92" i="74"/>
  <c r="E81" i="74"/>
  <c r="E69" i="74"/>
  <c r="E80" i="74"/>
  <c r="E91" i="74"/>
  <c r="E79" i="74"/>
  <c r="E90" i="74"/>
  <c r="E57" i="74"/>
  <c r="E68" i="74"/>
  <c r="E78" i="74"/>
  <c r="E89" i="74"/>
  <c r="E56" i="74"/>
  <c r="E67" i="74"/>
  <c r="E77" i="74"/>
  <c r="E55" i="74"/>
  <c r="E88" i="74"/>
  <c r="E54" i="74"/>
  <c r="E65" i="74"/>
  <c r="E76" i="74"/>
  <c r="E87" i="74"/>
  <c r="E53" i="74"/>
  <c r="E64" i="74"/>
  <c r="E86" i="74"/>
  <c r="E75" i="74"/>
  <c r="E63" i="74"/>
  <c r="E52" i="74"/>
  <c r="E85" i="74"/>
  <c r="E74" i="74"/>
  <c r="E51" i="74"/>
  <c r="E73" i="74"/>
  <c r="E84" i="74"/>
  <c r="E62" i="74"/>
  <c r="E50" i="74"/>
  <c r="E61" i="74"/>
  <c r="E72" i="74"/>
  <c r="E60" i="74"/>
  <c r="E49" i="74"/>
  <c r="E68" i="107"/>
  <c r="E82" i="71"/>
  <c r="E70" i="71"/>
  <c r="E81" i="71"/>
  <c r="E80" i="71"/>
  <c r="E69" i="71"/>
  <c r="E58" i="71"/>
  <c r="E46" i="71"/>
  <c r="E79" i="71"/>
  <c r="E57" i="71"/>
  <c r="E78" i="71"/>
  <c r="E56" i="71"/>
  <c r="E45" i="71"/>
  <c r="E67" i="71"/>
  <c r="E55" i="71"/>
  <c r="E44" i="71"/>
  <c r="E66" i="71"/>
  <c r="E77" i="71"/>
  <c r="E54" i="71"/>
  <c r="E76" i="71"/>
  <c r="E65" i="71"/>
  <c r="E43" i="71"/>
  <c r="E42" i="71"/>
  <c r="E64" i="71"/>
  <c r="E53" i="71"/>
  <c r="E75" i="71"/>
  <c r="E74" i="71"/>
  <c r="E63" i="71"/>
  <c r="E52" i="71"/>
  <c r="E41" i="71"/>
  <c r="E51" i="71"/>
  <c r="E62" i="71"/>
  <c r="E73" i="71"/>
  <c r="E61" i="71"/>
  <c r="E50" i="71"/>
  <c r="E39" i="71"/>
  <c r="E49" i="71"/>
  <c r="E68" i="71"/>
  <c r="E38" i="71"/>
  <c r="I66" i="36"/>
  <c r="H66" i="36"/>
  <c r="E92" i="38"/>
  <c r="K56" i="108"/>
  <c r="E80" i="15"/>
  <c r="E35" i="80"/>
  <c r="E80" i="106"/>
  <c r="C103" i="107"/>
  <c r="C67" i="107"/>
  <c r="D79" i="107"/>
  <c r="C79" i="107"/>
  <c r="D43" i="107"/>
  <c r="C43" i="107"/>
  <c r="D31" i="107"/>
  <c r="D91" i="107"/>
  <c r="C31" i="107"/>
  <c r="D55" i="107"/>
  <c r="D67" i="107"/>
  <c r="C55" i="107"/>
  <c r="D103" i="107"/>
  <c r="C91" i="107"/>
  <c r="E104" i="38"/>
  <c r="K44" i="108"/>
  <c r="B27" i="75"/>
  <c r="I92" i="108"/>
  <c r="E104" i="15"/>
  <c r="E56" i="15"/>
  <c r="E92" i="73"/>
  <c r="E91" i="73"/>
  <c r="E68" i="73"/>
  <c r="E79" i="73"/>
  <c r="E90" i="73"/>
  <c r="E56" i="73"/>
  <c r="E89" i="73"/>
  <c r="E67" i="73"/>
  <c r="E78" i="73"/>
  <c r="E66" i="73"/>
  <c r="E88" i="73"/>
  <c r="E77" i="73"/>
  <c r="E55" i="73"/>
  <c r="E65" i="73"/>
  <c r="E54" i="73"/>
  <c r="E76" i="73"/>
  <c r="E87" i="73"/>
  <c r="E64" i="73"/>
  <c r="E75" i="73"/>
  <c r="E53" i="73"/>
  <c r="E86" i="73"/>
  <c r="E74" i="73"/>
  <c r="E85" i="73"/>
  <c r="E63" i="73"/>
  <c r="E52" i="73"/>
  <c r="E73" i="73"/>
  <c r="E51" i="73"/>
  <c r="E62" i="73"/>
  <c r="E50" i="73"/>
  <c r="E80" i="73"/>
  <c r="E61" i="73"/>
  <c r="E49" i="73"/>
  <c r="B36" i="77"/>
  <c r="F58" i="77" s="1"/>
  <c r="H44" i="36"/>
  <c r="I44" i="36"/>
  <c r="K77" i="36"/>
  <c r="J77" i="36"/>
  <c r="H77" i="36"/>
  <c r="I77" i="36"/>
  <c r="C79" i="106"/>
  <c r="D43" i="106"/>
  <c r="C55" i="106"/>
  <c r="D31" i="106"/>
  <c r="D67" i="106"/>
  <c r="D91" i="106"/>
  <c r="C43" i="106"/>
  <c r="C67" i="106"/>
  <c r="D79" i="106"/>
  <c r="C31" i="106"/>
  <c r="D55" i="106"/>
  <c r="D103" i="106"/>
  <c r="C91" i="106"/>
  <c r="C103" i="106"/>
  <c r="E32" i="38"/>
  <c r="I80" i="108"/>
  <c r="E104" i="112"/>
  <c r="E56" i="112"/>
  <c r="E92" i="15"/>
  <c r="E44" i="15"/>
  <c r="F82" i="69"/>
  <c r="F70" i="69"/>
  <c r="F80" i="69"/>
  <c r="F69" i="69"/>
  <c r="F46" i="69"/>
  <c r="F68" i="69"/>
  <c r="F79" i="69"/>
  <c r="F57" i="69"/>
  <c r="F45" i="69"/>
  <c r="F67" i="69"/>
  <c r="F78" i="69"/>
  <c r="F56" i="69"/>
  <c r="F55" i="69"/>
  <c r="F77" i="69"/>
  <c r="F44" i="69"/>
  <c r="F66" i="69"/>
  <c r="F65" i="69"/>
  <c r="F43" i="69"/>
  <c r="F76" i="69"/>
  <c r="F54" i="69"/>
  <c r="F75" i="69"/>
  <c r="F64" i="69"/>
  <c r="F42" i="69"/>
  <c r="F53" i="69"/>
  <c r="F41" i="69"/>
  <c r="F63" i="69"/>
  <c r="F74" i="69"/>
  <c r="F52" i="69"/>
  <c r="F62" i="69"/>
  <c r="F73" i="69"/>
  <c r="F51" i="69"/>
  <c r="F40" i="69"/>
  <c r="F61" i="69"/>
  <c r="F50" i="69"/>
  <c r="F81" i="69"/>
  <c r="F39" i="69"/>
  <c r="F49" i="69"/>
  <c r="F38" i="69"/>
  <c r="E37" i="71"/>
  <c r="E32" i="106"/>
  <c r="E85" i="68"/>
  <c r="E84" i="68"/>
  <c r="E73" i="68"/>
  <c r="E61" i="68"/>
  <c r="E83" i="68"/>
  <c r="E72" i="68"/>
  <c r="E60" i="68"/>
  <c r="E71" i="68"/>
  <c r="E49" i="68"/>
  <c r="E59" i="68"/>
  <c r="E70" i="68"/>
  <c r="E48" i="68"/>
  <c r="E81" i="68"/>
  <c r="E58" i="68"/>
  <c r="E80" i="68"/>
  <c r="E69" i="68"/>
  <c r="E47" i="68"/>
  <c r="E68" i="68"/>
  <c r="E46" i="68"/>
  <c r="E57" i="68"/>
  <c r="E79" i="68"/>
  <c r="E78" i="68"/>
  <c r="E45" i="68"/>
  <c r="E56" i="68"/>
  <c r="E67" i="68"/>
  <c r="E77" i="68"/>
  <c r="E44" i="68"/>
  <c r="E66" i="68"/>
  <c r="E55" i="68"/>
  <c r="E65" i="68"/>
  <c r="E54" i="68"/>
  <c r="E76" i="68"/>
  <c r="E43" i="68"/>
  <c r="E42" i="68"/>
  <c r="E82" i="68"/>
  <c r="E53" i="68"/>
  <c r="E64" i="68"/>
  <c r="E52" i="68"/>
  <c r="E41" i="68"/>
  <c r="E92" i="107"/>
  <c r="B36" i="78"/>
  <c r="A35" i="74"/>
  <c r="I32" i="108"/>
  <c r="D77" i="123"/>
  <c r="E77" i="123"/>
  <c r="D66" i="123"/>
  <c r="E66" i="123"/>
  <c r="E32" i="112"/>
  <c r="E32" i="15"/>
  <c r="E68" i="15"/>
  <c r="I55" i="36"/>
  <c r="H55" i="36"/>
  <c r="H55" i="108"/>
  <c r="H31" i="108"/>
  <c r="G43" i="108"/>
  <c r="H103" i="108"/>
  <c r="H79" i="108"/>
  <c r="G31" i="108"/>
  <c r="G103" i="108"/>
  <c r="H91" i="108"/>
  <c r="H43" i="108"/>
  <c r="G79" i="108"/>
  <c r="H67" i="108"/>
  <c r="G55" i="108"/>
  <c r="G91" i="108"/>
  <c r="G67" i="108"/>
  <c r="D44" i="123"/>
  <c r="E44" i="123"/>
  <c r="E96" i="84"/>
  <c r="E95" i="84"/>
  <c r="E84" i="84"/>
  <c r="E94" i="84"/>
  <c r="E72" i="84"/>
  <c r="E83" i="84"/>
  <c r="E71" i="84"/>
  <c r="E82" i="84"/>
  <c r="E93" i="84"/>
  <c r="E60" i="84"/>
  <c r="E59" i="84"/>
  <c r="E81" i="84"/>
  <c r="E92" i="84"/>
  <c r="E70" i="84"/>
  <c r="E80" i="84"/>
  <c r="E58" i="84"/>
  <c r="E69" i="84"/>
  <c r="E91" i="84"/>
  <c r="E68" i="84"/>
  <c r="E90" i="84"/>
  <c r="E57" i="84"/>
  <c r="E79" i="84"/>
  <c r="E89" i="84"/>
  <c r="E67" i="84"/>
  <c r="E56" i="84"/>
  <c r="E78" i="84"/>
  <c r="E55" i="84"/>
  <c r="E66" i="84"/>
  <c r="E77" i="84"/>
  <c r="E88" i="84"/>
  <c r="E87" i="84"/>
  <c r="E76" i="84"/>
  <c r="E65" i="84"/>
  <c r="E54" i="84"/>
  <c r="E53" i="84"/>
  <c r="E64" i="84"/>
  <c r="E75" i="84"/>
  <c r="E63" i="84"/>
  <c r="E52" i="84"/>
  <c r="E104" i="107"/>
  <c r="E80" i="107"/>
  <c r="D67" i="112"/>
  <c r="C43" i="112"/>
  <c r="D43" i="112"/>
  <c r="C67" i="112"/>
  <c r="F103" i="112"/>
  <c r="G103" i="112" s="1"/>
  <c r="F31" i="112"/>
  <c r="G31" i="112" s="1"/>
  <c r="F43" i="112"/>
  <c r="G43" i="112" s="1"/>
  <c r="F55" i="112"/>
  <c r="G55" i="112" s="1"/>
  <c r="F67" i="112"/>
  <c r="G67" i="112" s="1"/>
  <c r="D103" i="112"/>
  <c r="D55" i="112"/>
  <c r="F91" i="112"/>
  <c r="G91" i="112" s="1"/>
  <c r="C55" i="112"/>
  <c r="C79" i="112"/>
  <c r="C91" i="112"/>
  <c r="D31" i="112"/>
  <c r="C103" i="112"/>
  <c r="D79" i="112"/>
  <c r="C31" i="112"/>
  <c r="D91" i="112"/>
  <c r="F79" i="112"/>
  <c r="G79" i="112" s="1"/>
  <c r="K104" i="108"/>
  <c r="I104" i="108"/>
  <c r="I68" i="108"/>
  <c r="E92" i="112"/>
  <c r="E82" i="72"/>
  <c r="E70" i="72"/>
  <c r="E81" i="72"/>
  <c r="E58" i="72"/>
  <c r="E80" i="72"/>
  <c r="E69" i="72"/>
  <c r="E79" i="72"/>
  <c r="E68" i="72"/>
  <c r="E57" i="72"/>
  <c r="E46" i="72"/>
  <c r="E67" i="72"/>
  <c r="E78" i="72"/>
  <c r="E56" i="72"/>
  <c r="E45" i="72"/>
  <c r="E55" i="72"/>
  <c r="E66" i="72"/>
  <c r="E77" i="72"/>
  <c r="E44" i="72"/>
  <c r="E54" i="72"/>
  <c r="E65" i="72"/>
  <c r="E76" i="72"/>
  <c r="E43" i="72"/>
  <c r="E42" i="72"/>
  <c r="E75" i="72"/>
  <c r="E53" i="72"/>
  <c r="E64" i="72"/>
  <c r="E41" i="72"/>
  <c r="E74" i="72"/>
  <c r="E63" i="72"/>
  <c r="E52" i="72"/>
  <c r="E40" i="72"/>
  <c r="E73" i="72"/>
  <c r="E62" i="72"/>
  <c r="E51" i="72"/>
  <c r="E50" i="72"/>
  <c r="E61" i="72"/>
  <c r="E39" i="72"/>
  <c r="E49" i="72"/>
  <c r="E38" i="72"/>
  <c r="E37" i="72"/>
  <c r="H33" i="36"/>
  <c r="I33" i="36"/>
  <c r="E68" i="106"/>
  <c r="E81" i="120"/>
  <c r="E69" i="120"/>
  <c r="E80" i="120"/>
  <c r="E68" i="120"/>
  <c r="E57" i="120"/>
  <c r="E79" i="120"/>
  <c r="E78" i="120"/>
  <c r="E56" i="120"/>
  <c r="E45" i="120"/>
  <c r="E67" i="120"/>
  <c r="E66" i="120"/>
  <c r="E44" i="120"/>
  <c r="E55" i="120"/>
  <c r="E77" i="120"/>
  <c r="E43" i="120"/>
  <c r="E54" i="120"/>
  <c r="E65" i="120"/>
  <c r="E76" i="120"/>
  <c r="E64" i="120"/>
  <c r="E42" i="120"/>
  <c r="E53" i="120"/>
  <c r="E75" i="120"/>
  <c r="E52" i="120"/>
  <c r="E63" i="120"/>
  <c r="E41" i="120"/>
  <c r="E74" i="120"/>
  <c r="E51" i="120"/>
  <c r="E40" i="120"/>
  <c r="E62" i="120"/>
  <c r="E73" i="120"/>
  <c r="E61" i="120"/>
  <c r="E50" i="120"/>
  <c r="E39" i="120"/>
  <c r="E72" i="120"/>
  <c r="E60" i="120"/>
  <c r="E38" i="120"/>
  <c r="E49" i="120"/>
  <c r="E37" i="120"/>
  <c r="E48" i="120"/>
  <c r="F91" i="108"/>
  <c r="E55" i="108"/>
  <c r="F67" i="108"/>
  <c r="E103" i="108"/>
  <c r="F103" i="108"/>
  <c r="E91" i="108"/>
  <c r="E31" i="108"/>
  <c r="E67" i="108"/>
  <c r="E43" i="108"/>
  <c r="F55" i="108"/>
  <c r="F79" i="108"/>
  <c r="E79" i="108"/>
  <c r="F31" i="108"/>
  <c r="F43" i="108"/>
  <c r="E40" i="68"/>
  <c r="B38" i="75"/>
  <c r="A34" i="82"/>
  <c r="E47" i="82"/>
  <c r="E55" i="106" l="1"/>
  <c r="E79" i="106"/>
  <c r="E31" i="38"/>
  <c r="K56" i="77"/>
  <c r="V25" i="124"/>
  <c r="T30" i="124"/>
  <c r="K46" i="77"/>
  <c r="E43" i="38"/>
  <c r="E91" i="15"/>
  <c r="F45" i="78"/>
  <c r="E31" i="107"/>
  <c r="E43" i="107"/>
  <c r="E43" i="15"/>
  <c r="F45" i="77"/>
  <c r="E55" i="112"/>
  <c r="E103" i="15"/>
  <c r="E39" i="82"/>
  <c r="E43" i="112"/>
  <c r="K43" i="108"/>
  <c r="E67" i="107"/>
  <c r="E67" i="112"/>
  <c r="F37" i="77"/>
  <c r="K55" i="108"/>
  <c r="I31" i="108"/>
  <c r="E36" i="74"/>
  <c r="I103" i="108"/>
  <c r="E31" i="112"/>
  <c r="E67" i="106"/>
  <c r="E91" i="112"/>
  <c r="K31" i="108"/>
  <c r="E91" i="107"/>
  <c r="J79" i="108"/>
  <c r="E43" i="106"/>
  <c r="D42" i="112"/>
  <c r="C66" i="112"/>
  <c r="F42" i="112"/>
  <c r="G42" i="112" s="1"/>
  <c r="F66" i="112"/>
  <c r="G66" i="112" s="1"/>
  <c r="D102" i="112"/>
  <c r="F30" i="112"/>
  <c r="G30" i="112" s="1"/>
  <c r="C42" i="112"/>
  <c r="C102" i="112"/>
  <c r="C30" i="112"/>
  <c r="F90" i="112"/>
  <c r="G90" i="112" s="1"/>
  <c r="D54" i="112"/>
  <c r="F54" i="112"/>
  <c r="G54" i="112" s="1"/>
  <c r="C54" i="112"/>
  <c r="F78" i="112"/>
  <c r="G78" i="112" s="1"/>
  <c r="D78" i="112"/>
  <c r="D30" i="112"/>
  <c r="D90" i="112"/>
  <c r="F102" i="112"/>
  <c r="G102" i="112" s="1"/>
  <c r="C90" i="112"/>
  <c r="C78" i="112"/>
  <c r="D66" i="112"/>
  <c r="E79" i="107"/>
  <c r="K91" i="108"/>
  <c r="K94" i="78"/>
  <c r="F82" i="78"/>
  <c r="K93" i="78"/>
  <c r="F93" i="78"/>
  <c r="K82" i="78"/>
  <c r="F92" i="78"/>
  <c r="K92" i="78"/>
  <c r="F81" i="78"/>
  <c r="K70" i="78"/>
  <c r="K91" i="78"/>
  <c r="K80" i="78"/>
  <c r="K58" i="78"/>
  <c r="F58" i="78"/>
  <c r="F69" i="78"/>
  <c r="F91" i="78"/>
  <c r="K69" i="78"/>
  <c r="F68" i="78"/>
  <c r="F90" i="78"/>
  <c r="K90" i="78"/>
  <c r="F57" i="78"/>
  <c r="F79" i="78"/>
  <c r="K79" i="78"/>
  <c r="F46" i="78"/>
  <c r="K68" i="78"/>
  <c r="K46" i="78"/>
  <c r="F78" i="78"/>
  <c r="K45" i="78"/>
  <c r="F89" i="78"/>
  <c r="K89" i="78"/>
  <c r="F67" i="78"/>
  <c r="K67" i="78"/>
  <c r="K56" i="78"/>
  <c r="K78" i="78"/>
  <c r="K88" i="78"/>
  <c r="F44" i="78"/>
  <c r="F88" i="78"/>
  <c r="F77" i="78"/>
  <c r="K44" i="78"/>
  <c r="K77" i="78"/>
  <c r="F66" i="78"/>
  <c r="F55" i="78"/>
  <c r="K66" i="78"/>
  <c r="K55" i="78"/>
  <c r="K65" i="78"/>
  <c r="F87" i="78"/>
  <c r="F65" i="78"/>
  <c r="K43" i="78"/>
  <c r="K87" i="78"/>
  <c r="F43" i="78"/>
  <c r="K54" i="78"/>
  <c r="K76" i="78"/>
  <c r="F54" i="78"/>
  <c r="F76" i="78"/>
  <c r="K53" i="78"/>
  <c r="F53" i="78"/>
  <c r="K86" i="78"/>
  <c r="F86" i="78"/>
  <c r="K42" i="78"/>
  <c r="K75" i="78"/>
  <c r="F42" i="78"/>
  <c r="K64" i="78"/>
  <c r="F75" i="78"/>
  <c r="F64" i="78"/>
  <c r="F52" i="78"/>
  <c r="F63" i="78"/>
  <c r="F41" i="78"/>
  <c r="K41" i="78"/>
  <c r="F85" i="78"/>
  <c r="K85" i="78"/>
  <c r="F74" i="78"/>
  <c r="K63" i="78"/>
  <c r="K52" i="78"/>
  <c r="K74" i="78"/>
  <c r="K51" i="78"/>
  <c r="F51" i="78"/>
  <c r="K73" i="78"/>
  <c r="F73" i="78"/>
  <c r="F62" i="78"/>
  <c r="F40" i="78"/>
  <c r="F94" i="78"/>
  <c r="K40" i="78"/>
  <c r="K62" i="78"/>
  <c r="K81" i="78"/>
  <c r="K50" i="78"/>
  <c r="F50" i="78"/>
  <c r="F80" i="78"/>
  <c r="K39" i="78"/>
  <c r="K61" i="78"/>
  <c r="F39" i="78"/>
  <c r="F61" i="78"/>
  <c r="F38" i="78"/>
  <c r="F49" i="78"/>
  <c r="K49" i="78"/>
  <c r="F70" i="78"/>
  <c r="K38" i="78"/>
  <c r="F56" i="78"/>
  <c r="E55" i="107"/>
  <c r="E31" i="15"/>
  <c r="E44" i="73"/>
  <c r="E43" i="73"/>
  <c r="E42" i="73"/>
  <c r="E41" i="73"/>
  <c r="E40" i="73"/>
  <c r="E39" i="73"/>
  <c r="E38" i="73"/>
  <c r="E37" i="73"/>
  <c r="J103" i="108"/>
  <c r="E45" i="74"/>
  <c r="E44" i="74"/>
  <c r="E43" i="74"/>
  <c r="E42" i="74"/>
  <c r="E41" i="74"/>
  <c r="E40" i="74"/>
  <c r="E39" i="74"/>
  <c r="E38" i="74"/>
  <c r="E37" i="74"/>
  <c r="D42" i="15"/>
  <c r="C66" i="15"/>
  <c r="D66" i="15"/>
  <c r="C30" i="15"/>
  <c r="C90" i="15"/>
  <c r="C78" i="15"/>
  <c r="D54" i="15"/>
  <c r="C54" i="15"/>
  <c r="D30" i="15"/>
  <c r="C42" i="15"/>
  <c r="C102" i="15"/>
  <c r="D90" i="15"/>
  <c r="D102" i="15"/>
  <c r="D78" i="15"/>
  <c r="C54" i="38"/>
  <c r="C102" i="38"/>
  <c r="D78" i="38"/>
  <c r="D66" i="38"/>
  <c r="C42" i="38"/>
  <c r="D42" i="38"/>
  <c r="C78" i="38"/>
  <c r="D30" i="38"/>
  <c r="D102" i="38"/>
  <c r="C66" i="38"/>
  <c r="C90" i="38"/>
  <c r="D90" i="38"/>
  <c r="C30" i="38"/>
  <c r="D54" i="38"/>
  <c r="K94" i="77"/>
  <c r="K82" i="77"/>
  <c r="F82" i="77"/>
  <c r="F93" i="77"/>
  <c r="K93" i="77"/>
  <c r="K92" i="77"/>
  <c r="F92" i="77"/>
  <c r="F81" i="77"/>
  <c r="K81" i="77"/>
  <c r="K70" i="77"/>
  <c r="F69" i="77"/>
  <c r="F91" i="77"/>
  <c r="K80" i="77"/>
  <c r="K91" i="77"/>
  <c r="F80" i="77"/>
  <c r="K58" i="77"/>
  <c r="K69" i="77"/>
  <c r="K90" i="77"/>
  <c r="F57" i="77"/>
  <c r="F79" i="77"/>
  <c r="K68" i="77"/>
  <c r="F68" i="77"/>
  <c r="K79" i="77"/>
  <c r="F46" i="77"/>
  <c r="F90" i="77"/>
  <c r="K57" i="77"/>
  <c r="K45" i="77"/>
  <c r="K89" i="77"/>
  <c r="F89" i="77"/>
  <c r="F56" i="77"/>
  <c r="K78" i="77"/>
  <c r="K67" i="77"/>
  <c r="F67" i="77"/>
  <c r="F78" i="77"/>
  <c r="F55" i="77"/>
  <c r="K77" i="77"/>
  <c r="K44" i="77"/>
  <c r="F44" i="77"/>
  <c r="K88" i="77"/>
  <c r="F66" i="77"/>
  <c r="F88" i="77"/>
  <c r="K66" i="77"/>
  <c r="K55" i="77"/>
  <c r="F77" i="77"/>
  <c r="F54" i="77"/>
  <c r="K87" i="77"/>
  <c r="F43" i="77"/>
  <c r="F65" i="77"/>
  <c r="K43" i="77"/>
  <c r="F76" i="77"/>
  <c r="K76" i="77"/>
  <c r="F87" i="77"/>
  <c r="K54" i="77"/>
  <c r="K65" i="77"/>
  <c r="F42" i="77"/>
  <c r="F86" i="77"/>
  <c r="K64" i="77"/>
  <c r="F53" i="77"/>
  <c r="F64" i="77"/>
  <c r="F75" i="77"/>
  <c r="K75" i="77"/>
  <c r="K86" i="77"/>
  <c r="K42" i="77"/>
  <c r="K53" i="77"/>
  <c r="F41" i="77"/>
  <c r="K41" i="77"/>
  <c r="F74" i="77"/>
  <c r="K63" i="77"/>
  <c r="F63" i="77"/>
  <c r="F52" i="77"/>
  <c r="K52" i="77"/>
  <c r="F85" i="77"/>
  <c r="K85" i="77"/>
  <c r="K74" i="77"/>
  <c r="K51" i="77"/>
  <c r="F73" i="77"/>
  <c r="K40" i="77"/>
  <c r="F40" i="77"/>
  <c r="K73" i="77"/>
  <c r="K62" i="77"/>
  <c r="F62" i="77"/>
  <c r="F51" i="77"/>
  <c r="F94" i="77"/>
  <c r="K39" i="77"/>
  <c r="F39" i="77"/>
  <c r="K61" i="77"/>
  <c r="F50" i="77"/>
  <c r="F61" i="77"/>
  <c r="K50" i="77"/>
  <c r="K38" i="77"/>
  <c r="F38" i="77"/>
  <c r="F49" i="77"/>
  <c r="F70" i="77"/>
  <c r="K49" i="77"/>
  <c r="E43" i="123"/>
  <c r="D43" i="123"/>
  <c r="D53" i="123"/>
  <c r="K67" i="108"/>
  <c r="J67" i="108"/>
  <c r="J31" i="108"/>
  <c r="F77" i="108"/>
  <c r="D65" i="123"/>
  <c r="E65" i="123"/>
  <c r="B26" i="75"/>
  <c r="I67" i="108"/>
  <c r="H32" i="36"/>
  <c r="I32" i="36"/>
  <c r="J91" i="108"/>
  <c r="K79" i="108"/>
  <c r="H65" i="36"/>
  <c r="I65" i="36"/>
  <c r="E91" i="106"/>
  <c r="C42" i="107"/>
  <c r="D42" i="107"/>
  <c r="D66" i="107"/>
  <c r="C90" i="107"/>
  <c r="C78" i="107"/>
  <c r="C54" i="107"/>
  <c r="D102" i="107"/>
  <c r="D90" i="107"/>
  <c r="D54" i="107"/>
  <c r="C102" i="107"/>
  <c r="C30" i="107"/>
  <c r="D78" i="107"/>
  <c r="D30" i="107"/>
  <c r="C66" i="107"/>
  <c r="H43" i="36"/>
  <c r="I43" i="36"/>
  <c r="D32" i="123"/>
  <c r="E32" i="123"/>
  <c r="E67" i="38"/>
  <c r="I79" i="108"/>
  <c r="J55" i="108"/>
  <c r="K103" i="108"/>
  <c r="C78" i="106"/>
  <c r="C54" i="106"/>
  <c r="D30" i="106"/>
  <c r="D66" i="106"/>
  <c r="D102" i="106"/>
  <c r="D42" i="106"/>
  <c r="D54" i="106"/>
  <c r="C30" i="106"/>
  <c r="D90" i="106"/>
  <c r="C42" i="106"/>
  <c r="C66" i="106"/>
  <c r="C90" i="106"/>
  <c r="C102" i="106"/>
  <c r="D78" i="106"/>
  <c r="F102" i="108"/>
  <c r="E30" i="108"/>
  <c r="F66" i="108"/>
  <c r="E66" i="108"/>
  <c r="E102" i="108"/>
  <c r="F90" i="108"/>
  <c r="F78" i="108"/>
  <c r="E90" i="108"/>
  <c r="E42" i="108"/>
  <c r="E54" i="108"/>
  <c r="F42" i="108"/>
  <c r="F54" i="108"/>
  <c r="F30" i="108"/>
  <c r="E78" i="108"/>
  <c r="K37" i="78"/>
  <c r="I54" i="36"/>
  <c r="H54" i="36"/>
  <c r="E55" i="38"/>
  <c r="E79" i="38"/>
  <c r="E67" i="15"/>
  <c r="I55" i="108"/>
  <c r="E44" i="82"/>
  <c r="E43" i="82"/>
  <c r="E42" i="82"/>
  <c r="E41" i="82"/>
  <c r="E40" i="82"/>
  <c r="E38" i="82"/>
  <c r="E37" i="82"/>
  <c r="E36" i="82"/>
  <c r="I43" i="108"/>
  <c r="I91" i="108"/>
  <c r="E79" i="112"/>
  <c r="E103" i="112"/>
  <c r="J43" i="108"/>
  <c r="K57" i="78"/>
  <c r="E103" i="106"/>
  <c r="E31" i="106"/>
  <c r="K37" i="77"/>
  <c r="H66" i="108"/>
  <c r="G102" i="108"/>
  <c r="H42" i="108"/>
  <c r="G90" i="108"/>
  <c r="H54" i="108"/>
  <c r="G66" i="108"/>
  <c r="G54" i="108"/>
  <c r="H90" i="108"/>
  <c r="G30" i="108"/>
  <c r="H78" i="108"/>
  <c r="G78" i="108"/>
  <c r="G42" i="108"/>
  <c r="H30" i="108"/>
  <c r="H102" i="108"/>
  <c r="E103" i="107"/>
  <c r="D54" i="123"/>
  <c r="E54" i="123"/>
  <c r="F37" i="78"/>
  <c r="E91" i="38"/>
  <c r="E103" i="38"/>
  <c r="E55" i="15"/>
  <c r="E79" i="15"/>
  <c r="E35" i="82"/>
  <c r="U30" i="124" l="1"/>
  <c r="W25" i="124"/>
  <c r="E42" i="106"/>
  <c r="E78" i="15"/>
  <c r="J102" i="108"/>
  <c r="E78" i="112"/>
  <c r="I42" i="108"/>
  <c r="E30" i="107"/>
  <c r="E90" i="38"/>
  <c r="E42" i="15"/>
  <c r="E66" i="112"/>
  <c r="E102" i="38"/>
  <c r="J54" i="108"/>
  <c r="I30" i="108"/>
  <c r="E30" i="106"/>
  <c r="E30" i="112"/>
  <c r="J42" i="108"/>
  <c r="E78" i="106"/>
  <c r="K102" i="108"/>
  <c r="J66" i="108"/>
  <c r="I54" i="108"/>
  <c r="E42" i="38"/>
  <c r="E102" i="112"/>
  <c r="J90" i="108"/>
  <c r="I66" i="108"/>
  <c r="J78" i="108"/>
  <c r="E66" i="38"/>
  <c r="J30" i="108"/>
  <c r="K66" i="108"/>
  <c r="E102" i="107"/>
  <c r="E42" i="107"/>
  <c r="E66" i="106"/>
  <c r="K27" i="75"/>
  <c r="E53" i="123"/>
  <c r="E30" i="38"/>
  <c r="K90" i="108"/>
  <c r="I78" i="108"/>
  <c r="E102" i="106"/>
  <c r="E54" i="107"/>
  <c r="K34" i="75"/>
  <c r="E78" i="38"/>
  <c r="E30" i="15"/>
  <c r="D42" i="123"/>
  <c r="E42" i="123"/>
  <c r="I90" i="108"/>
  <c r="K96" i="75"/>
  <c r="F84" i="75"/>
  <c r="K84" i="75"/>
  <c r="K95" i="75"/>
  <c r="F95" i="75"/>
  <c r="K83" i="75"/>
  <c r="K72" i="75"/>
  <c r="F94" i="75"/>
  <c r="K94" i="75"/>
  <c r="F83" i="75"/>
  <c r="F72" i="75"/>
  <c r="F60" i="75"/>
  <c r="K60" i="75"/>
  <c r="F82" i="75"/>
  <c r="F93" i="75"/>
  <c r="K71" i="75"/>
  <c r="K93" i="75"/>
  <c r="F71" i="75"/>
  <c r="K92" i="75"/>
  <c r="K70" i="75"/>
  <c r="F92" i="75"/>
  <c r="F70" i="75"/>
  <c r="F59" i="75"/>
  <c r="K48" i="75"/>
  <c r="K59" i="75"/>
  <c r="F48" i="75"/>
  <c r="F81" i="75"/>
  <c r="K81" i="75"/>
  <c r="F91" i="75"/>
  <c r="K47" i="75"/>
  <c r="K80" i="75"/>
  <c r="F80" i="75"/>
  <c r="F36" i="75"/>
  <c r="F58" i="75"/>
  <c r="K36" i="75"/>
  <c r="K58" i="75"/>
  <c r="K69" i="75"/>
  <c r="F69" i="75"/>
  <c r="K91" i="75"/>
  <c r="F47" i="75"/>
  <c r="F68" i="75"/>
  <c r="F46" i="75"/>
  <c r="K90" i="75"/>
  <c r="K79" i="75"/>
  <c r="F90" i="75"/>
  <c r="F79" i="75"/>
  <c r="K35" i="75"/>
  <c r="F57" i="75"/>
  <c r="F35" i="75"/>
  <c r="K57" i="75"/>
  <c r="K68" i="75"/>
  <c r="K46" i="75"/>
  <c r="F67" i="75"/>
  <c r="F34" i="75"/>
  <c r="F56" i="75"/>
  <c r="K56" i="75"/>
  <c r="K78" i="75"/>
  <c r="F89" i="75"/>
  <c r="K45" i="75"/>
  <c r="F78" i="75"/>
  <c r="F45" i="75"/>
  <c r="K67" i="75"/>
  <c r="K89" i="75"/>
  <c r="F44" i="75"/>
  <c r="F66" i="75"/>
  <c r="K44" i="75"/>
  <c r="K66" i="75"/>
  <c r="K88" i="75"/>
  <c r="F55" i="75"/>
  <c r="F77" i="75"/>
  <c r="F88" i="75"/>
  <c r="K55" i="75"/>
  <c r="K77" i="75"/>
  <c r="F33" i="75"/>
  <c r="K33" i="75"/>
  <c r="F32" i="75"/>
  <c r="F65" i="75"/>
  <c r="F87" i="75"/>
  <c r="K54" i="75"/>
  <c r="F54" i="75"/>
  <c r="K43" i="75"/>
  <c r="K76" i="75"/>
  <c r="F43" i="75"/>
  <c r="K32" i="75"/>
  <c r="K65" i="75"/>
  <c r="K87" i="75"/>
  <c r="F76" i="75"/>
  <c r="K53" i="75"/>
  <c r="F42" i="75"/>
  <c r="K64" i="75"/>
  <c r="F53" i="75"/>
  <c r="K42" i="75"/>
  <c r="K31" i="75"/>
  <c r="F64" i="75"/>
  <c r="F96" i="75"/>
  <c r="F31" i="75"/>
  <c r="K75" i="75"/>
  <c r="F75" i="75"/>
  <c r="F41" i="75"/>
  <c r="K41" i="75"/>
  <c r="K30" i="75"/>
  <c r="F63" i="75"/>
  <c r="K52" i="75"/>
  <c r="F30" i="75"/>
  <c r="K63" i="75"/>
  <c r="F52" i="75"/>
  <c r="K82" i="75"/>
  <c r="F29" i="75"/>
  <c r="K40" i="75"/>
  <c r="K29" i="75"/>
  <c r="F40" i="75"/>
  <c r="K51" i="75"/>
  <c r="F51" i="75"/>
  <c r="F28" i="75"/>
  <c r="F39" i="75"/>
  <c r="K39" i="75"/>
  <c r="K28" i="75"/>
  <c r="F27" i="75"/>
  <c r="E54" i="112"/>
  <c r="E54" i="15"/>
  <c r="K30" i="108"/>
  <c r="K54" i="108"/>
  <c r="I42" i="36"/>
  <c r="H42" i="36"/>
  <c r="H31" i="36"/>
  <c r="I31" i="36"/>
  <c r="E90" i="112"/>
  <c r="E42" i="112"/>
  <c r="F29" i="108"/>
  <c r="E89" i="108"/>
  <c r="E65" i="108"/>
  <c r="E29" i="108"/>
  <c r="E41" i="108"/>
  <c r="E77" i="108"/>
  <c r="I77" i="108" s="1"/>
  <c r="F89" i="108"/>
  <c r="E53" i="108"/>
  <c r="F41" i="108"/>
  <c r="F101" i="108"/>
  <c r="E101" i="108"/>
  <c r="F53" i="108"/>
  <c r="F65" i="108"/>
  <c r="E31" i="123"/>
  <c r="D31" i="123"/>
  <c r="E78" i="107"/>
  <c r="E90" i="107"/>
  <c r="G65" i="108"/>
  <c r="H101" i="108"/>
  <c r="H53" i="108"/>
  <c r="G101" i="108"/>
  <c r="H29" i="108"/>
  <c r="G77" i="108"/>
  <c r="J77" i="108" s="1"/>
  <c r="G89" i="108"/>
  <c r="H65" i="108"/>
  <c r="G41" i="108"/>
  <c r="H89" i="108"/>
  <c r="H41" i="108"/>
  <c r="G53" i="108"/>
  <c r="G29" i="108"/>
  <c r="H77" i="108"/>
  <c r="E54" i="38"/>
  <c r="E90" i="15"/>
  <c r="E90" i="106"/>
  <c r="K42" i="108"/>
  <c r="K78" i="108"/>
  <c r="I102" i="108"/>
  <c r="E54" i="106"/>
  <c r="E66" i="107"/>
  <c r="E102" i="15"/>
  <c r="E66" i="15"/>
  <c r="H53" i="36"/>
  <c r="I53" i="36"/>
  <c r="K77" i="108" l="1"/>
  <c r="J29" i="108"/>
  <c r="J65" i="108"/>
  <c r="V30" i="124"/>
  <c r="X25" i="124"/>
  <c r="I89" i="108"/>
  <c r="I41" i="108"/>
  <c r="I29" i="108"/>
  <c r="K89" i="108"/>
  <c r="K53" i="108"/>
  <c r="K101" i="108"/>
  <c r="K29" i="108"/>
  <c r="I65" i="108"/>
  <c r="J89" i="108"/>
  <c r="D30" i="123"/>
  <c r="E30" i="123"/>
  <c r="D101" i="107"/>
  <c r="C65" i="107"/>
  <c r="D77" i="107"/>
  <c r="C89" i="107"/>
  <c r="C77" i="107"/>
  <c r="D29" i="107"/>
  <c r="D41" i="107"/>
  <c r="C53" i="107"/>
  <c r="C41" i="107"/>
  <c r="C101" i="107"/>
  <c r="D65" i="107"/>
  <c r="D89" i="107"/>
  <c r="D53" i="107"/>
  <c r="C29" i="107"/>
  <c r="E28" i="108"/>
  <c r="F64" i="108"/>
  <c r="E40" i="108"/>
  <c r="E100" i="108"/>
  <c r="F52" i="108"/>
  <c r="F88" i="108"/>
  <c r="E88" i="108"/>
  <c r="F28" i="108"/>
  <c r="F40" i="108"/>
  <c r="E52" i="108"/>
  <c r="F76" i="108"/>
  <c r="F100" i="108"/>
  <c r="E76" i="108"/>
  <c r="E64" i="108"/>
  <c r="J41" i="108"/>
  <c r="H52" i="108"/>
  <c r="H100" i="108"/>
  <c r="H28" i="108"/>
  <c r="G100" i="108"/>
  <c r="H76" i="108"/>
  <c r="H88" i="108"/>
  <c r="H40" i="108"/>
  <c r="G88" i="108"/>
  <c r="G64" i="108"/>
  <c r="G40" i="108"/>
  <c r="G76" i="108"/>
  <c r="H64" i="108"/>
  <c r="G52" i="108"/>
  <c r="G28" i="108"/>
  <c r="K65" i="108"/>
  <c r="D29" i="123"/>
  <c r="E41" i="123"/>
  <c r="D41" i="123"/>
  <c r="D41" i="106"/>
  <c r="D101" i="106"/>
  <c r="D89" i="106"/>
  <c r="D77" i="106"/>
  <c r="D65" i="106"/>
  <c r="C41" i="106"/>
  <c r="C101" i="106"/>
  <c r="C53" i="106"/>
  <c r="C89" i="106"/>
  <c r="C29" i="106"/>
  <c r="C65" i="106"/>
  <c r="D53" i="106"/>
  <c r="D29" i="106"/>
  <c r="C77" i="106"/>
  <c r="C101" i="112"/>
  <c r="C29" i="112"/>
  <c r="F89" i="112"/>
  <c r="G89" i="112" s="1"/>
  <c r="F65" i="112"/>
  <c r="G65" i="112" s="1"/>
  <c r="F77" i="112"/>
  <c r="G77" i="112" s="1"/>
  <c r="C65" i="112"/>
  <c r="D65" i="112"/>
  <c r="F53" i="112"/>
  <c r="G53" i="112" s="1"/>
  <c r="D41" i="112"/>
  <c r="C53" i="112"/>
  <c r="D77" i="112"/>
  <c r="C77" i="112"/>
  <c r="F29" i="112"/>
  <c r="G29" i="112" s="1"/>
  <c r="C41" i="112"/>
  <c r="D89" i="112"/>
  <c r="F41" i="112"/>
  <c r="G41" i="112" s="1"/>
  <c r="F101" i="112"/>
  <c r="G101" i="112" s="1"/>
  <c r="D29" i="112"/>
  <c r="D101" i="112"/>
  <c r="C89" i="112"/>
  <c r="D53" i="112"/>
  <c r="I101" i="108"/>
  <c r="H41" i="36"/>
  <c r="I41" i="36"/>
  <c r="C65" i="15"/>
  <c r="D29" i="15"/>
  <c r="D65" i="15"/>
  <c r="D77" i="15"/>
  <c r="C53" i="15"/>
  <c r="D53" i="15"/>
  <c r="D41" i="15"/>
  <c r="C89" i="15"/>
  <c r="C77" i="15"/>
  <c r="D101" i="15"/>
  <c r="C29" i="15"/>
  <c r="C101" i="15"/>
  <c r="C41" i="15"/>
  <c r="D89" i="15"/>
  <c r="J53" i="108"/>
  <c r="J101" i="108"/>
  <c r="I53" i="108"/>
  <c r="K41" i="108"/>
  <c r="I30" i="36"/>
  <c r="H30" i="36"/>
  <c r="C89" i="38"/>
  <c r="C77" i="38"/>
  <c r="C65" i="38"/>
  <c r="C53" i="38"/>
  <c r="D101" i="38"/>
  <c r="D77" i="38"/>
  <c r="D65" i="38"/>
  <c r="D29" i="38"/>
  <c r="C29" i="38"/>
  <c r="D89" i="38"/>
  <c r="C101" i="38"/>
  <c r="D41" i="38"/>
  <c r="C41" i="38"/>
  <c r="D53" i="38"/>
  <c r="I100" i="108" l="1"/>
  <c r="W30" i="124"/>
  <c r="E29" i="112"/>
  <c r="J64" i="108"/>
  <c r="E89" i="107"/>
  <c r="E101" i="38"/>
  <c r="E89" i="38"/>
  <c r="J100" i="108"/>
  <c r="E65" i="107"/>
  <c r="E89" i="106"/>
  <c r="J76" i="108"/>
  <c r="J28" i="108"/>
  <c r="I28" i="108"/>
  <c r="K64" i="108"/>
  <c r="E53" i="112"/>
  <c r="E101" i="106"/>
  <c r="E41" i="112"/>
  <c r="E41" i="15"/>
  <c r="E101" i="112"/>
  <c r="J40" i="108"/>
  <c r="I40" i="108"/>
  <c r="E77" i="112"/>
  <c r="K100" i="108"/>
  <c r="I76" i="108"/>
  <c r="K40" i="108"/>
  <c r="E89" i="112"/>
  <c r="E65" i="112"/>
  <c r="E65" i="106"/>
  <c r="K88" i="108"/>
  <c r="E53" i="107"/>
  <c r="E65" i="15"/>
  <c r="E53" i="106"/>
  <c r="J52" i="108"/>
  <c r="K76" i="108"/>
  <c r="I64" i="108"/>
  <c r="E29" i="107"/>
  <c r="E77" i="106"/>
  <c r="I88" i="108"/>
  <c r="E77" i="15"/>
  <c r="E29" i="123"/>
  <c r="E77" i="107"/>
  <c r="E41" i="38"/>
  <c r="E29" i="15"/>
  <c r="E29" i="106"/>
  <c r="K28" i="108"/>
  <c r="H29" i="36"/>
  <c r="I29" i="36"/>
  <c r="E101" i="15"/>
  <c r="E41" i="106"/>
  <c r="E101" i="107"/>
  <c r="E29" i="38"/>
  <c r="E89" i="15"/>
  <c r="K52" i="108"/>
  <c r="I52" i="108"/>
  <c r="E65" i="38"/>
  <c r="E53" i="38"/>
  <c r="E77" i="38"/>
  <c r="E53" i="15"/>
  <c r="J88" i="108"/>
  <c r="E41" i="107"/>
  <c r="X30" i="124" l="1"/>
</calcChain>
</file>

<file path=xl/sharedStrings.xml><?xml version="1.0" encoding="utf-8"?>
<sst xmlns="http://schemas.openxmlformats.org/spreadsheetml/2006/main" count="2541" uniqueCount="1027">
  <si>
    <t>Forecast</t>
  </si>
  <si>
    <t>Month</t>
  </si>
  <si>
    <t>Gasoline</t>
  </si>
  <si>
    <t>Price</t>
  </si>
  <si>
    <t>Annual Growth</t>
  </si>
  <si>
    <t>Total</t>
  </si>
  <si>
    <t>Other</t>
  </si>
  <si>
    <t>Total Percent Change</t>
  </si>
  <si>
    <t>Low</t>
  </si>
  <si>
    <t>High</t>
  </si>
  <si>
    <t>Growth</t>
  </si>
  <si>
    <t>Average</t>
  </si>
  <si>
    <t>Year</t>
  </si>
  <si>
    <t>Range</t>
  </si>
  <si>
    <t>China</t>
  </si>
  <si>
    <t>Quarter</t>
  </si>
  <si>
    <t>Return to Contents</t>
  </si>
  <si>
    <t>Region / Country</t>
  </si>
  <si>
    <t>OPEC Countries</t>
  </si>
  <si>
    <t>North America</t>
  </si>
  <si>
    <t xml:space="preserve">   Canada</t>
  </si>
  <si>
    <t xml:space="preserve">   Mexico</t>
  </si>
  <si>
    <t xml:space="preserve">   United States</t>
  </si>
  <si>
    <t xml:space="preserve">   Azerbaijan</t>
  </si>
  <si>
    <t xml:space="preserve">   Kazakhstan</t>
  </si>
  <si>
    <t xml:space="preserve">   Russia</t>
  </si>
  <si>
    <t>Latin America</t>
  </si>
  <si>
    <t xml:space="preserve">   Argentina</t>
  </si>
  <si>
    <t xml:space="preserve">   Brazil</t>
  </si>
  <si>
    <t xml:space="preserve">   Colombia</t>
  </si>
  <si>
    <t xml:space="preserve">   Other Latin America</t>
  </si>
  <si>
    <t>Other Non-OPEC</t>
  </si>
  <si>
    <t>World Total</t>
  </si>
  <si>
    <t xml:space="preserve">   Turkmenistan</t>
  </si>
  <si>
    <t>Coal</t>
  </si>
  <si>
    <t>Petroleum</t>
  </si>
  <si>
    <t>(Million bbls per day)</t>
  </si>
  <si>
    <t>Upper</t>
  </si>
  <si>
    <t>Stock</t>
  </si>
  <si>
    <t>Level</t>
  </si>
  <si>
    <t>Normal Range for Chart</t>
  </si>
  <si>
    <t>Distillate</t>
  </si>
  <si>
    <t>Annual Consumption (Million barrels per day)</t>
  </si>
  <si>
    <t>Consumption Growth (Million barrels per day)</t>
  </si>
  <si>
    <t>Inventories (Million barrels)</t>
  </si>
  <si>
    <t>Storage</t>
  </si>
  <si>
    <t>Deviation*</t>
  </si>
  <si>
    <t xml:space="preserve">  </t>
  </si>
  <si>
    <t>Prices (dollars per gallon)</t>
  </si>
  <si>
    <t>Change the confidence interval by entering a</t>
  </si>
  <si>
    <t>percentage between 0% and 100%</t>
  </si>
  <si>
    <t>Historical</t>
  </si>
  <si>
    <t>STEO</t>
  </si>
  <si>
    <t>Settle</t>
  </si>
  <si>
    <t>Implied</t>
  </si>
  <si>
    <t>Days to</t>
  </si>
  <si>
    <t>Confidence Interval</t>
  </si>
  <si>
    <t>Volatility</t>
  </si>
  <si>
    <t>Expiry</t>
  </si>
  <si>
    <t>Lower</t>
  </si>
  <si>
    <t>Where:</t>
  </si>
  <si>
    <t>Production (million barrels per day)</t>
  </si>
  <si>
    <t>Electric Power Sector Coal Stocks</t>
  </si>
  <si>
    <t>Nuclear</t>
  </si>
  <si>
    <t>Independent Statistics &amp; Analysis</t>
  </si>
  <si>
    <t>U.S. Energy Information Administration</t>
  </si>
  <si>
    <t>Natural</t>
  </si>
  <si>
    <t>Gas</t>
  </si>
  <si>
    <t>Hydro</t>
  </si>
  <si>
    <t>Generation</t>
  </si>
  <si>
    <t>Sources</t>
  </si>
  <si>
    <t>Power</t>
  </si>
  <si>
    <t>Date</t>
  </si>
  <si>
    <t>Consumption (billion cubic feet per day)</t>
  </si>
  <si>
    <t>Consumption Growth (bcf per day)</t>
  </si>
  <si>
    <t>Consumption Growth (million short tons)</t>
  </si>
  <si>
    <t>Production (million short tons)</t>
  </si>
  <si>
    <t>Production Growth (million short tons)</t>
  </si>
  <si>
    <t>Western region</t>
  </si>
  <si>
    <t>Appalachian region</t>
  </si>
  <si>
    <t>Interior region</t>
  </si>
  <si>
    <t>Total production</t>
  </si>
  <si>
    <r>
      <t>Annual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Emissions (Million metric tons)</t>
    </r>
  </si>
  <si>
    <t>Federal Gulf of Mexico</t>
  </si>
  <si>
    <t>U.S. excluding Gulf of Mexico</t>
  </si>
  <si>
    <t>Geothermal</t>
  </si>
  <si>
    <t>Solar</t>
  </si>
  <si>
    <t>Energy Source</t>
  </si>
  <si>
    <t>U.S. Renewable Energy Supply (Quadrillion Btu)</t>
  </si>
  <si>
    <t>Natural gas</t>
  </si>
  <si>
    <t xml:space="preserve"> </t>
  </si>
  <si>
    <t>Annual Growth (million barrels per day)</t>
  </si>
  <si>
    <t>Middle</t>
  </si>
  <si>
    <t>Hydropower</t>
  </si>
  <si>
    <t>Wood biomass</t>
  </si>
  <si>
    <t>Liquid biofuels</t>
  </si>
  <si>
    <t>Wind power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</si>
  <si>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</si>
  <si>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</si>
  <si>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</si>
  <si>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</si>
  <si>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</si>
  <si>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</si>
  <si>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</si>
  <si>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</si>
  <si>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</si>
  <si>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</si>
  <si>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</si>
  <si>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</si>
  <si>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United States</t>
  </si>
  <si>
    <t>Canada</t>
  </si>
  <si>
    <t>India</t>
  </si>
  <si>
    <t>State</t>
  </si>
  <si>
    <t>Region</t>
  </si>
  <si>
    <t>Census Division</t>
  </si>
  <si>
    <t>AK</t>
  </si>
  <si>
    <t>West</t>
  </si>
  <si>
    <t>Pacific</t>
  </si>
  <si>
    <t>AL</t>
  </si>
  <si>
    <t>South</t>
  </si>
  <si>
    <t>East South Central</t>
  </si>
  <si>
    <t>AR</t>
  </si>
  <si>
    <t>West South Central</t>
  </si>
  <si>
    <t>AZ</t>
  </si>
  <si>
    <t>Mountain</t>
  </si>
  <si>
    <t>CA</t>
  </si>
  <si>
    <t>CO</t>
  </si>
  <si>
    <t>CT</t>
  </si>
  <si>
    <t>Northeast</t>
  </si>
  <si>
    <t>New England</t>
  </si>
  <si>
    <t>DC</t>
  </si>
  <si>
    <t>South Atlantic</t>
  </si>
  <si>
    <t>DE</t>
  </si>
  <si>
    <t>FL</t>
  </si>
  <si>
    <t>GA</t>
  </si>
  <si>
    <t>HI</t>
  </si>
  <si>
    <t>IA</t>
  </si>
  <si>
    <t>Midwest</t>
  </si>
  <si>
    <t>West North Central</t>
  </si>
  <si>
    <t>ID</t>
  </si>
  <si>
    <t>IL</t>
  </si>
  <si>
    <t>East North Central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</si>
  <si>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</si>
  <si>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</si>
  <si>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</si>
  <si>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</si>
  <si>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</si>
  <si>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</si>
  <si>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</si>
  <si>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</si>
  <si>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</si>
  <si>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</si>
  <si>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</si>
  <si>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</si>
  <si>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</si>
  <si>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</si>
  <si>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</si>
  <si>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</si>
  <si>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</si>
  <si>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Middle Atlantic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</si>
  <si>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</si>
  <si>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</si>
  <si>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</si>
  <si>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</si>
  <si>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</si>
  <si>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</si>
  <si>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</si>
  <si>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</si>
  <si>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</si>
  <si>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</si>
  <si>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</si>
  <si>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</si>
  <si>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</si>
  <si>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</si>
  <si>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</si>
  <si>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</si>
  <si>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</si>
  <si>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</si>
  <si>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</si>
  <si>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Iran</t>
  </si>
  <si>
    <t>Libya</t>
  </si>
  <si>
    <t>Nigeria</t>
  </si>
  <si>
    <t>Iraq</t>
  </si>
  <si>
    <t>See</t>
  </si>
  <si>
    <t>http://www.eia.gov/forecasts/steo/special/pdf/2012_sp_04.pdf</t>
  </si>
  <si>
    <t>for more information</t>
  </si>
  <si>
    <t>(Cents/kWh)</t>
  </si>
  <si>
    <t>Degree days calculated by applying contemporaneous population weights to state-level data from NOAA.</t>
  </si>
  <si>
    <t>Kuwait</t>
  </si>
  <si>
    <t>OECD Commercial Stocks of Crude Oil and Other Liquids</t>
  </si>
  <si>
    <t>U.S. gasoline and crude oil prices</t>
  </si>
  <si>
    <t>U.S. diesel fuel and crude oil prices</t>
  </si>
  <si>
    <t>U.S. natural gas prices</t>
  </si>
  <si>
    <t>World liquid fuels production and consumption balance</t>
  </si>
  <si>
    <t>World liquid fuels consumption</t>
  </si>
  <si>
    <t>World liquid fuels consumption growth</t>
  </si>
  <si>
    <t>OPEC surplus crude oil production capacity</t>
  </si>
  <si>
    <t>U.S. commercial crude oil stocks</t>
  </si>
  <si>
    <t>U.S. liquid fuels product supplied growth</t>
  </si>
  <si>
    <t>U.S. gasoline and distillate inventories</t>
  </si>
  <si>
    <t>U.S. natural gas consumption</t>
  </si>
  <si>
    <t>U.S. working natural gas in storage</t>
  </si>
  <si>
    <t>U.S. coal consumption</t>
  </si>
  <si>
    <t>U.S. coal production</t>
  </si>
  <si>
    <t>U.S. electricity consumption</t>
  </si>
  <si>
    <t>U.S. residential electricity price</t>
  </si>
  <si>
    <t>U.S. renewable energy supply</t>
  </si>
  <si>
    <t>U.S. carbon dioxide emissions growth</t>
  </si>
  <si>
    <t>U.S. annual energy expenditures share of gross domestic product</t>
  </si>
  <si>
    <t>U.S. summer cooling degree days</t>
  </si>
  <si>
    <t>U.S. winter heating degree days</t>
  </si>
  <si>
    <t>West Texas Intermediate (WTI) crude oil price</t>
  </si>
  <si>
    <t>Henry Hub natural gas price</t>
  </si>
  <si>
    <t>Total energy</t>
  </si>
  <si>
    <t xml:space="preserve">build </t>
  </si>
  <si>
    <t>draw</t>
  </si>
  <si>
    <t>total</t>
  </si>
  <si>
    <t>crude oil</t>
  </si>
  <si>
    <t>ethanol</t>
  </si>
  <si>
    <t>natural gas plant liquids</t>
  </si>
  <si>
    <t>biodiesel</t>
  </si>
  <si>
    <t>WTIPUUS</t>
  </si>
  <si>
    <t>annual average</t>
  </si>
  <si>
    <t xml:space="preserve"> forecast</t>
  </si>
  <si>
    <t>coprpus</t>
  </si>
  <si>
    <t>nlprpus</t>
  </si>
  <si>
    <t>eoprpus</t>
  </si>
  <si>
    <t>bdprpus</t>
  </si>
  <si>
    <t>etfppus</t>
  </si>
  <si>
    <t>prfppus</t>
  </si>
  <si>
    <t>c4fppus</t>
  </si>
  <si>
    <t>ppfppus</t>
  </si>
  <si>
    <t>propane</t>
  </si>
  <si>
    <t>butanes</t>
  </si>
  <si>
    <t>natural gasoline</t>
  </si>
  <si>
    <t>ethane</t>
  </si>
  <si>
    <t>PATCPUSX</t>
  </si>
  <si>
    <t>MGTCPUSX</t>
  </si>
  <si>
    <t>motor gasoline</t>
  </si>
  <si>
    <t>JFTCPUS</t>
  </si>
  <si>
    <t>jet fuel</t>
  </si>
  <si>
    <t>DFTCPUS</t>
  </si>
  <si>
    <t>distillate fuel</t>
  </si>
  <si>
    <t>other</t>
  </si>
  <si>
    <t>hydrocarbon gas liquids</t>
  </si>
  <si>
    <t>NLTCPUS</t>
  </si>
  <si>
    <t>total monthly production</t>
  </si>
  <si>
    <t>ettcpus</t>
  </si>
  <si>
    <t>prtcpus</t>
  </si>
  <si>
    <t>c4tcpus</t>
  </si>
  <si>
    <t>pptcpus</t>
  </si>
  <si>
    <t>monthly product supplied (consumption)</t>
  </si>
  <si>
    <t>electric power</t>
  </si>
  <si>
    <t>industrial</t>
  </si>
  <si>
    <t>residential and commercial</t>
  </si>
  <si>
    <t>total monthly consumption</t>
  </si>
  <si>
    <t>NGTCPUS</t>
  </si>
  <si>
    <t>NGEPCON</t>
  </si>
  <si>
    <t>NGINX</t>
  </si>
  <si>
    <t>NGRCPUS</t>
  </si>
  <si>
    <t>coke plants</t>
  </si>
  <si>
    <t>CLTCPUS_TON</t>
  </si>
  <si>
    <t>CLEPCON_TON</t>
  </si>
  <si>
    <t>CLZCPUS_TON</t>
  </si>
  <si>
    <t>CLKCPUS_TON</t>
  </si>
  <si>
    <t>monthly consumption</t>
  </si>
  <si>
    <t>residential sales</t>
  </si>
  <si>
    <t>industrial sales</t>
  </si>
  <si>
    <t>commercial and transportation</t>
  </si>
  <si>
    <t>direct use of electricity</t>
  </si>
  <si>
    <t>Product supplied (million barrels per day)</t>
  </si>
  <si>
    <t>total product supplied (consumption)</t>
  </si>
  <si>
    <t>NGHHUUS</t>
  </si>
  <si>
    <t>NGRCUUS</t>
  </si>
  <si>
    <t>residential price</t>
  </si>
  <si>
    <t xml:space="preserve"> residential forecast</t>
  </si>
  <si>
    <t>MGRARUS</t>
  </si>
  <si>
    <t>retail regular gasoline</t>
  </si>
  <si>
    <t>BREPUUS</t>
  </si>
  <si>
    <t>Brent crude oil</t>
  </si>
  <si>
    <t>wholesale gasoline</t>
  </si>
  <si>
    <t>MGWHUUS</t>
  </si>
  <si>
    <t>wholesale margin</t>
  </si>
  <si>
    <t>retail margin</t>
  </si>
  <si>
    <t>Annual Growth (dollars per gallon)</t>
  </si>
  <si>
    <t>DSRTUUS</t>
  </si>
  <si>
    <t>DSWHUUS</t>
  </si>
  <si>
    <t>NGMPPGLF</t>
  </si>
  <si>
    <t>NGMP48NGOM</t>
  </si>
  <si>
    <t>NGMPPUS</t>
  </si>
  <si>
    <t>monthly marketed natural gas production</t>
  </si>
  <si>
    <t>total production</t>
  </si>
  <si>
    <t>PAPR_WORLD</t>
  </si>
  <si>
    <t>PATC_WORLD</t>
  </si>
  <si>
    <t>T3_STCHANGE_WORLD</t>
  </si>
  <si>
    <t>CLPRPUS_TON</t>
  </si>
  <si>
    <t>CLPRPWR_TON</t>
  </si>
  <si>
    <t>CLPRPAR_TON</t>
  </si>
  <si>
    <t>CLPRPIR_TON</t>
  </si>
  <si>
    <t>monthly production</t>
  </si>
  <si>
    <t>ESRCUUS</t>
  </si>
  <si>
    <t>annual average price</t>
  </si>
  <si>
    <t>Eurasia</t>
  </si>
  <si>
    <t>PAPR_OPEC</t>
  </si>
  <si>
    <t>PAPR_CA</t>
  </si>
  <si>
    <t>PAPR_MX</t>
  </si>
  <si>
    <t>PAPR_US</t>
  </si>
  <si>
    <t>PAPR_RS</t>
  </si>
  <si>
    <t>PAPR_AJ</t>
  </si>
  <si>
    <t>PAPR_KZ</t>
  </si>
  <si>
    <t>PAPR_TX</t>
  </si>
  <si>
    <t>PAPR_AR</t>
  </si>
  <si>
    <t>PAPR_BR</t>
  </si>
  <si>
    <t>PAPR_CO</t>
  </si>
  <si>
    <t>PAPR_OLA</t>
  </si>
  <si>
    <t>PATC_CH</t>
  </si>
  <si>
    <t>PATC_US</t>
  </si>
  <si>
    <t>PATC_IN</t>
  </si>
  <si>
    <t>Middle East</t>
  </si>
  <si>
    <t>PATC_OECD</t>
  </si>
  <si>
    <t>OECD</t>
  </si>
  <si>
    <t>PATC_NON_OECD</t>
  </si>
  <si>
    <t>Non-OECD</t>
  </si>
  <si>
    <t>Other OECD</t>
  </si>
  <si>
    <t>Other non-OECD</t>
  </si>
  <si>
    <t>PATC_R05</t>
  </si>
  <si>
    <t>PAPR_NONOPEC</t>
  </si>
  <si>
    <t>NGIMPUS_LNG</t>
  </si>
  <si>
    <t>NGEXPUS_LNG</t>
  </si>
  <si>
    <t>NGIMPUS_PIPE</t>
  </si>
  <si>
    <t>NGEXPUS_PIPE</t>
  </si>
  <si>
    <t>NGPRPUS</t>
  </si>
  <si>
    <t>NGNWPUS</t>
  </si>
  <si>
    <t>BALIT</t>
  </si>
  <si>
    <t>NGWGPUS</t>
  </si>
  <si>
    <t>LNG imports</t>
  </si>
  <si>
    <t>LNG exports</t>
  </si>
  <si>
    <t>pipeline imports</t>
  </si>
  <si>
    <t>pipeline exports</t>
  </si>
  <si>
    <t>net imports</t>
  </si>
  <si>
    <t>NGIMPUS</t>
  </si>
  <si>
    <t>NGEXPUS</t>
  </si>
  <si>
    <t>forecast</t>
  </si>
  <si>
    <t>Series names for chart</t>
  </si>
  <si>
    <t>prnipus</t>
  </si>
  <si>
    <t xml:space="preserve">propane </t>
  </si>
  <si>
    <t>etnipus</t>
  </si>
  <si>
    <t>c4nipus</t>
  </si>
  <si>
    <t>ppnipus</t>
  </si>
  <si>
    <t>net trade</t>
  </si>
  <si>
    <t xml:space="preserve">World Total </t>
  </si>
  <si>
    <t>COPS_OPEC</t>
  </si>
  <si>
    <t>OECD commercial stocks in days of supply</t>
  </si>
  <si>
    <t>PASCD_OECD_T3</t>
  </si>
  <si>
    <t>COSXPUS</t>
  </si>
  <si>
    <t>U.S. distillate fuel inventories</t>
  </si>
  <si>
    <t>DFPSPUS</t>
  </si>
  <si>
    <t>WTI spot price</t>
  </si>
  <si>
    <t>Coal generation</t>
  </si>
  <si>
    <t>Total generation</t>
  </si>
  <si>
    <t>Other sources</t>
  </si>
  <si>
    <t>CLPS_EP</t>
  </si>
  <si>
    <t>HVTCBUS</t>
  </si>
  <si>
    <t>WWTCBUS</t>
  </si>
  <si>
    <t>WNTCBUS</t>
  </si>
  <si>
    <t>OWTCBUS</t>
  </si>
  <si>
    <t>GETCBUS</t>
  </si>
  <si>
    <t>SOTCBUS</t>
  </si>
  <si>
    <t>Petroleum (included in other)</t>
  </si>
  <si>
    <t>U.S. Renewable Energy Supply Growth (Quadrillion Btu)</t>
  </si>
  <si>
    <t>TETCCO2</t>
  </si>
  <si>
    <t>CXTCCO2</t>
  </si>
  <si>
    <t>PATCCO2</t>
  </si>
  <si>
    <t>NGTCCO2</t>
  </si>
  <si>
    <t>Energy expenditures as a share of GDP</t>
  </si>
  <si>
    <t>TETC_EXP_SHR</t>
  </si>
  <si>
    <t>total winter</t>
  </si>
  <si>
    <t>STEO HDDs</t>
  </si>
  <si>
    <t>10-year average</t>
  </si>
  <si>
    <t>ZWHDPUS</t>
  </si>
  <si>
    <t>ZWHD_US_10YR</t>
  </si>
  <si>
    <t>STEO CDDs</t>
  </si>
  <si>
    <t>ZWCDPUS</t>
  </si>
  <si>
    <t>ZWCD_US_10YR</t>
  </si>
  <si>
    <t>Saudi Arabia</t>
  </si>
  <si>
    <t>residential natural gas price</t>
  </si>
  <si>
    <t>Henry Hub price</t>
  </si>
  <si>
    <t>U.S. natural gas balance</t>
  </si>
  <si>
    <t>U.S. natural gas plant liquids production</t>
  </si>
  <si>
    <t>U.S. hydrocarbon gas liquids consumption</t>
  </si>
  <si>
    <t>U.S. natural gas trade</t>
  </si>
  <si>
    <t>residential electricity price</t>
  </si>
  <si>
    <t>other non-OPEC</t>
  </si>
  <si>
    <t>PADI_IR</t>
  </si>
  <si>
    <t>PADI_LY</t>
  </si>
  <si>
    <t>PADI_NI</t>
  </si>
  <si>
    <t>PADI_IZ</t>
  </si>
  <si>
    <t>PADI_KU</t>
  </si>
  <si>
    <t>PADI_SA</t>
  </si>
  <si>
    <t>OPEC</t>
  </si>
  <si>
    <t>PADI_OPEC</t>
  </si>
  <si>
    <t>PADI_NONOPEC</t>
  </si>
  <si>
    <t>PADI_CA</t>
  </si>
  <si>
    <t>non-OPEC</t>
  </si>
  <si>
    <t>non-OPEC Countries</t>
  </si>
  <si>
    <t>Estimated OPEC and non-OPEC production</t>
  </si>
  <si>
    <t>Estimated OECD and non-OECD consumption</t>
  </si>
  <si>
    <t>non-OECD</t>
  </si>
  <si>
    <t xml:space="preserve">World liquid fuels production and consumption </t>
  </si>
  <si>
    <t xml:space="preserve">World crude oil and liquid fuels production </t>
  </si>
  <si>
    <t>COPRPUS</t>
  </si>
  <si>
    <t>PAPRPAK</t>
  </si>
  <si>
    <t xml:space="preserve">         Alaska</t>
  </si>
  <si>
    <t>PAPRPGLF</t>
  </si>
  <si>
    <t>PAPR48NGOM</t>
  </si>
  <si>
    <t xml:space="preserve">         Lower 48 States (excl GOM)</t>
  </si>
  <si>
    <t>total U.S. production</t>
  </si>
  <si>
    <t>U.S. crude oil production (million barrels/day)</t>
  </si>
  <si>
    <t>Consumption Growth (million barrels/day)</t>
  </si>
  <si>
    <t>net change</t>
  </si>
  <si>
    <t>retail regular diesel</t>
  </si>
  <si>
    <t>liquid fuels</t>
  </si>
  <si>
    <t>total natural gas plant liquids production</t>
  </si>
  <si>
    <t>total hydrocarbon gas liquids product supplied</t>
  </si>
  <si>
    <t>nltcpus</t>
  </si>
  <si>
    <t>U.S. dry natural gas production</t>
  </si>
  <si>
    <t>U.S.  natural gas consumption</t>
  </si>
  <si>
    <t>U.S.  natural gas gross exports</t>
  </si>
  <si>
    <t>U.S.  natural gas gross imports</t>
  </si>
  <si>
    <t>net storage withdrawals</t>
  </si>
  <si>
    <t>balancing item</t>
  </si>
  <si>
    <t>History</t>
  </si>
  <si>
    <t>total summer</t>
  </si>
  <si>
    <t>wholesale diesel</t>
  </si>
  <si>
    <t>crude oil net imports</t>
  </si>
  <si>
    <t>PANIPUS</t>
  </si>
  <si>
    <t>product net imports</t>
  </si>
  <si>
    <t>CONIPUS</t>
  </si>
  <si>
    <t xml:space="preserve">total net imports </t>
  </si>
  <si>
    <t>MGTSPUS</t>
  </si>
  <si>
    <t>U.S. total gasoline inventories</t>
  </si>
  <si>
    <t>commercial</t>
  </si>
  <si>
    <t>residential</t>
  </si>
  <si>
    <t>NGCCPUS</t>
  </si>
  <si>
    <t>transportation</t>
  </si>
  <si>
    <t xml:space="preserve"> diesel forecast</t>
  </si>
  <si>
    <t>crude oil  forecast</t>
  </si>
  <si>
    <t>annual average gasoline</t>
  </si>
  <si>
    <t>monthly history</t>
  </si>
  <si>
    <t>monthly forecast</t>
  </si>
  <si>
    <t>U.S. liquid fuels production growth</t>
  </si>
  <si>
    <t>U.S. crude oil production</t>
  </si>
  <si>
    <t>U.S. commercial propane inventories</t>
  </si>
  <si>
    <t>U.S. marketed natural gas production</t>
  </si>
  <si>
    <t xml:space="preserve">U.S. net trade of hydrocarbon gas liquids </t>
  </si>
  <si>
    <t>Waste biomass</t>
  </si>
  <si>
    <t>monthly crude oil production</t>
  </si>
  <si>
    <t>all months</t>
  </si>
  <si>
    <t>Production (billion cubic feet per day)</t>
  </si>
  <si>
    <t>Production Growth (bcf per day)</t>
  </si>
  <si>
    <t xml:space="preserve"> dry gas production</t>
  </si>
  <si>
    <t>consumption</t>
  </si>
  <si>
    <t>product net exports</t>
  </si>
  <si>
    <t>U.S. total production</t>
  </si>
  <si>
    <t>stock change</t>
  </si>
  <si>
    <t>world consumption</t>
  </si>
  <si>
    <t>world production</t>
  </si>
  <si>
    <t>date</t>
  </si>
  <si>
    <t>quarter</t>
  </si>
  <si>
    <t xml:space="preserve">         Federal Gulf of Mexico </t>
  </si>
  <si>
    <t xml:space="preserve"> (million barrels/day)</t>
  </si>
  <si>
    <t>surplus capacity</t>
  </si>
  <si>
    <t>days of</t>
  </si>
  <si>
    <t>supply</t>
  </si>
  <si>
    <t>production Growth (million barrels per day)</t>
  </si>
  <si>
    <t>annual production (million barrels per day)</t>
  </si>
  <si>
    <t>total monthly product supplied</t>
  </si>
  <si>
    <t>gross exports</t>
  </si>
  <si>
    <t>gross imports</t>
  </si>
  <si>
    <t>net storage builds only</t>
  </si>
  <si>
    <t>net storage draws only</t>
  </si>
  <si>
    <t>U.S. working natural gas in storage
(billion cubic feet)</t>
  </si>
  <si>
    <t>Short Tons</t>
  </si>
  <si>
    <t>total consumption</t>
  </si>
  <si>
    <t>Population-weighted cooling degree-days</t>
  </si>
  <si>
    <t xml:space="preserve">Population-weighted heating degree days </t>
  </si>
  <si>
    <t>U.S. coal consumption (million short tons)</t>
  </si>
  <si>
    <t>retail and other industry</t>
  </si>
  <si>
    <t>PADI_US</t>
  </si>
  <si>
    <t xml:space="preserve">Estimated unplanned crude oil production outages among OPEC and non-OPEC producers </t>
  </si>
  <si>
    <t>monthly retail regular gasoline</t>
  </si>
  <si>
    <t>monthly Brent crude oil</t>
  </si>
  <si>
    <t>annual average Brent</t>
  </si>
  <si>
    <t>Brent  forecast</t>
  </si>
  <si>
    <t>gasoline forecast</t>
  </si>
  <si>
    <t>monthly retail diesel</t>
  </si>
  <si>
    <t>annual average diesel</t>
  </si>
  <si>
    <t>monthly Henry Hub spot price</t>
  </si>
  <si>
    <t>annual average Henry Hub</t>
  </si>
  <si>
    <t>monthly residential price</t>
  </si>
  <si>
    <t>annual average residential</t>
  </si>
  <si>
    <t>Estimated OPEC Unplanned Crude Oil Production Outages (million b/d)</t>
  </si>
  <si>
    <t>Estimated non-OPEC Unplanned Crude Oil Production Outages (million b/d)</t>
  </si>
  <si>
    <t>Venezuela</t>
  </si>
  <si>
    <t>PADI_VE</t>
  </si>
  <si>
    <t>ELDUTWH</t>
  </si>
  <si>
    <t>ELCOTWH</t>
  </si>
  <si>
    <t>Consumption (billion kilowatthours)</t>
  </si>
  <si>
    <t>Consumption Growth (billion kWh)</t>
  </si>
  <si>
    <t>toepgen_us</t>
  </si>
  <si>
    <t>clepgen_us</t>
  </si>
  <si>
    <t>ngepgen_us</t>
  </si>
  <si>
    <t>nuepgen_us</t>
  </si>
  <si>
    <t>ogepgen_us</t>
  </si>
  <si>
    <t>otepgen_us</t>
  </si>
  <si>
    <t>hvepgen_us</t>
  </si>
  <si>
    <t>paepgen_us</t>
  </si>
  <si>
    <t>Other gases</t>
  </si>
  <si>
    <t>NGW_East</t>
  </si>
  <si>
    <t>NGW_MW</t>
  </si>
  <si>
    <t>NGW_SC</t>
  </si>
  <si>
    <t>NGW_MTN</t>
  </si>
  <si>
    <t>NGW_PAC</t>
  </si>
  <si>
    <t>OECD commercial inventories of crude oil and other liquids (days of supply)</t>
  </si>
  <si>
    <t>U.S. commercial crude oil inventories</t>
  </si>
  <si>
    <t>U.S. net imports of crude oil and liquid fuels</t>
  </si>
  <si>
    <t>U.S. electric power sector coal inventories</t>
  </si>
  <si>
    <t>U.S. Census regions and divisions</t>
  </si>
  <si>
    <t>C3PSPUS</t>
  </si>
  <si>
    <t xml:space="preserve">U.S. commercial propane stocks </t>
  </si>
  <si>
    <t>NGHHMCF</t>
  </si>
  <si>
    <t>previous 10-winter average</t>
  </si>
  <si>
    <t>Region ID</t>
  </si>
  <si>
    <t>STEO region name</t>
  </si>
  <si>
    <t>NERC region / ISO area*</t>
  </si>
  <si>
    <t>Representative wholesale price point</t>
  </si>
  <si>
    <t>NPCC / ISO New England (ISO-NE)</t>
  </si>
  <si>
    <t>ISO-NE internal hub</t>
  </si>
  <si>
    <t>New York</t>
  </si>
  <si>
    <t>NPCC / New York ISO (NYISO)</t>
  </si>
  <si>
    <t>NYISO Hudson Valley zone</t>
  </si>
  <si>
    <t>PJ</t>
  </si>
  <si>
    <t>Mid-Atlantic</t>
  </si>
  <si>
    <t>RFC / PJM Interconnection (PJM ISO)</t>
  </si>
  <si>
    <t>PJM Western hub</t>
  </si>
  <si>
    <t>SE</t>
  </si>
  <si>
    <t>Southeast</t>
  </si>
  <si>
    <t>SERC / Southeast Reliability Corporation (SERC)</t>
  </si>
  <si>
    <t>SERC Index, Into Southern hub</t>
  </si>
  <si>
    <t>Florida</t>
  </si>
  <si>
    <t>SERC / Florida Reliability Coordinating Council (FRCC)</t>
  </si>
  <si>
    <t>FRCC Index, Florida Reliability average</t>
  </si>
  <si>
    <t>MW</t>
  </si>
  <si>
    <t>MRO / Midcontinent ISO (MISO)</t>
  </si>
  <si>
    <t>MISO Illinois hub</t>
  </si>
  <si>
    <t>SP</t>
  </si>
  <si>
    <t>Central</t>
  </si>
  <si>
    <t>MRO / Southwest Power Pool (SPP)</t>
  </si>
  <si>
    <t>SPP ISO South hub</t>
  </si>
  <si>
    <t>Texas</t>
  </si>
  <si>
    <t>TRE / Electric Reliability Corporation of Texas (ERCOT)</t>
  </si>
  <si>
    <t>ERCOT North hub</t>
  </si>
  <si>
    <t>SW</t>
  </si>
  <si>
    <t>Southwest</t>
  </si>
  <si>
    <t>WECC / Southwest Reserve Sharing Group (SRSG)</t>
  </si>
  <si>
    <t>Southwest index, Palo Verde hub</t>
  </si>
  <si>
    <t>NW</t>
  </si>
  <si>
    <t>Northwest</t>
  </si>
  <si>
    <t>WECC / Northwest Power Pool (NWPP) and 
              Rocky Mountain Reserve Group (RMRG)</t>
  </si>
  <si>
    <t>Northwest index, Mid-Columbia hub</t>
  </si>
  <si>
    <t>California</t>
  </si>
  <si>
    <t>WECC / California ISO (CAISO) and neighboring 
              balancing authorities (BANC, TIDC, LDWP, IID)</t>
  </si>
  <si>
    <t>CAISO SP-15 zone</t>
  </si>
  <si>
    <t>HA</t>
  </si>
  <si>
    <t>Hawaii and Alaska</t>
  </si>
  <si>
    <t xml:space="preserve"> ---</t>
  </si>
  <si>
    <t>Note:  STEO electricity supply regions are based off of NERC Long-Term Reliability Assessment areas:</t>
  </si>
  <si>
    <t xml:space="preserve">          https://www.nerc.com/pa/RAPA/ra/Pages/default.aspx</t>
  </si>
  <si>
    <t>U.S. STEO electricity supply regions</t>
  </si>
  <si>
    <t>hard-wired numbers</t>
  </si>
  <si>
    <t>ELRCP_US</t>
  </si>
  <si>
    <t>ELICP_US</t>
  </si>
  <si>
    <t>ELCCP_US</t>
  </si>
  <si>
    <t>ELACP_US</t>
  </si>
  <si>
    <t>refinery gain</t>
  </si>
  <si>
    <t>paglpus</t>
  </si>
  <si>
    <t>renewable and oxygenate plant produciton</t>
  </si>
  <si>
    <t>parnpus</t>
  </si>
  <si>
    <t>products adjustment</t>
  </si>
  <si>
    <t>renewable diesel</t>
  </si>
  <si>
    <t>other biofuels</t>
  </si>
  <si>
    <t>rdprpus</t>
  </si>
  <si>
    <t>obprpus</t>
  </si>
  <si>
    <t>PAFPPUS</t>
  </si>
  <si>
    <t>biofuels</t>
  </si>
  <si>
    <t>papr_us</t>
  </si>
  <si>
    <t xml:space="preserve"> ethanol</t>
  </si>
  <si>
    <t xml:space="preserve"> renewable diesel</t>
  </si>
  <si>
    <t xml:space="preserve"> other biofuels</t>
  </si>
  <si>
    <t xml:space="preserve"> biodiesel</t>
  </si>
  <si>
    <t>BTTCBUS</t>
  </si>
  <si>
    <t>EOTCBUS</t>
  </si>
  <si>
    <t>Ethanol</t>
  </si>
  <si>
    <t>Biodieses/renwable diesel</t>
  </si>
  <si>
    <t>Biofuel losses and coproducts</t>
  </si>
  <si>
    <t>BFLCBUS</t>
  </si>
  <si>
    <t>Russia</t>
  </si>
  <si>
    <t>PADI_RS</t>
  </si>
  <si>
    <t>Note: Hydropower excludes pumped storage generation. Liquids include ethanol, biodiesel, renewable diesel, other biofuels, and biofuel losses and coproducts.Waste biomass includes municipal waste from biogenic sources, landfill gas, and non-wood waste.</t>
  </si>
  <si>
    <t>Global oil markets</t>
  </si>
  <si>
    <t>Petroleum products</t>
  </si>
  <si>
    <t>Economy, weather, CO2</t>
  </si>
  <si>
    <t>Electricity, coal, and renewables</t>
  </si>
  <si>
    <t>−</t>
  </si>
  <si>
    <t>Wind</t>
  </si>
  <si>
    <t>wnepgen_us</t>
  </si>
  <si>
    <t>soepgen_us</t>
  </si>
  <si>
    <t>OCED</t>
  </si>
  <si>
    <t>ngepcgw_us</t>
  </si>
  <si>
    <t>clepcgw_us</t>
  </si>
  <si>
    <t>wnepcgw_us</t>
  </si>
  <si>
    <t>spepcgwx_us</t>
  </si>
  <si>
    <t>stepcgw_us</t>
  </si>
  <si>
    <t>nuepcgw_us</t>
  </si>
  <si>
    <t>baepcgw_us</t>
  </si>
  <si>
    <t>paepcgw_us</t>
  </si>
  <si>
    <t>ogepcgw_us</t>
  </si>
  <si>
    <t>geepcgw_us</t>
  </si>
  <si>
    <t>owepcgw_us</t>
  </si>
  <si>
    <t>wwepcgw_us</t>
  </si>
  <si>
    <t>hvepcgw_us</t>
  </si>
  <si>
    <t>hpepcgw_us</t>
  </si>
  <si>
    <t>otepcgw_us</t>
  </si>
  <si>
    <t>Pumped storage hydroelectric</t>
  </si>
  <si>
    <t>Other nonreenwble sources</t>
  </si>
  <si>
    <t>Solar photovoltaic</t>
  </si>
  <si>
    <t>Solar thermal</t>
  </si>
  <si>
    <t>Battery storage</t>
  </si>
  <si>
    <t>Conventional hydroelectric</t>
  </si>
  <si>
    <t>U.S. electricity generation by source</t>
  </si>
  <si>
    <t>Nonhydro Renewables</t>
  </si>
  <si>
    <t>Permian</t>
  </si>
  <si>
    <t>Bakken</t>
  </si>
  <si>
    <t>Eagle Ford</t>
  </si>
  <si>
    <t>Niobrara-Codell</t>
  </si>
  <si>
    <t>Austin Chalk</t>
  </si>
  <si>
    <t>Mississippian</t>
  </si>
  <si>
    <t>Woodford</t>
  </si>
  <si>
    <t>Rest of U.S. L48</t>
  </si>
  <si>
    <t>TOPRPM</t>
  </si>
  <si>
    <t>TOPRBK</t>
  </si>
  <si>
    <t>TOPREF</t>
  </si>
  <si>
    <t>TOPRNI</t>
  </si>
  <si>
    <t>TOPRAC</t>
  </si>
  <si>
    <t>TOPRMP</t>
  </si>
  <si>
    <t>TOPRWF</t>
  </si>
  <si>
    <t>TOPRR48</t>
  </si>
  <si>
    <t>Haynesville</t>
  </si>
  <si>
    <t>Marcellus</t>
  </si>
  <si>
    <t>Utica</t>
  </si>
  <si>
    <t>Barnett</t>
  </si>
  <si>
    <t>Fayetteville</t>
  </si>
  <si>
    <t>Rest of U.S.</t>
  </si>
  <si>
    <t>SNGPRPM</t>
  </si>
  <si>
    <t>SNGPRHA</t>
  </si>
  <si>
    <t>SNGPRMC</t>
  </si>
  <si>
    <t>SNGPRUA</t>
  </si>
  <si>
    <t>SNGPREF</t>
  </si>
  <si>
    <t>SNGPRBK</t>
  </si>
  <si>
    <t>SNGPRBN</t>
  </si>
  <si>
    <t>SNGPRFY</t>
  </si>
  <si>
    <t>SNGPRMP</t>
  </si>
  <si>
    <t>SNGPRWF</t>
  </si>
  <si>
    <t>SNGPRR48</t>
  </si>
  <si>
    <t>NGMPEF</t>
  </si>
  <si>
    <t>NGMPPM</t>
  </si>
  <si>
    <t>NGMPBK</t>
  </si>
  <si>
    <t>NGMPAP</t>
  </si>
  <si>
    <t>NGMPHA</t>
  </si>
  <si>
    <t>NGMPR48</t>
  </si>
  <si>
    <t>Appalachia</t>
  </si>
  <si>
    <t>COPREF</t>
  </si>
  <si>
    <t>COPRPM</t>
  </si>
  <si>
    <t>COPRBK</t>
  </si>
  <si>
    <t>COPRAP</t>
  </si>
  <si>
    <t>COPRHA</t>
  </si>
  <si>
    <t>COPRR48</t>
  </si>
  <si>
    <t>SNGPRNI</t>
  </si>
  <si>
    <t>U.S. regional crude oil and natural gas production</t>
  </si>
  <si>
    <t>Tight oil production by formation</t>
  </si>
  <si>
    <t>Dry shale natural gas production by formation</t>
  </si>
  <si>
    <t>Marketed natural gas production by region</t>
  </si>
  <si>
    <t>Crude oil production by region</t>
  </si>
  <si>
    <t>U.S. production regions</t>
  </si>
  <si>
    <t>ARKANSAS</t>
  </si>
  <si>
    <t>COLUMBIA</t>
  </si>
  <si>
    <t>LAFAYETTE</t>
  </si>
  <si>
    <t>LOUISIANA</t>
  </si>
  <si>
    <t>BIENVILLE</t>
  </si>
  <si>
    <t>BOSSIER</t>
  </si>
  <si>
    <t>CADDO</t>
  </si>
  <si>
    <t>CLAIBORNE</t>
  </si>
  <si>
    <t>DE SOTO</t>
  </si>
  <si>
    <t>NATCHITOCHES</t>
  </si>
  <si>
    <t>RED RIVER</t>
  </si>
  <si>
    <t>SABINE</t>
  </si>
  <si>
    <t>UNION</t>
  </si>
  <si>
    <t>WEBSTER</t>
  </si>
  <si>
    <t>Marcellus Shale</t>
  </si>
  <si>
    <t>MARYLAND</t>
  </si>
  <si>
    <t>GARRETT</t>
  </si>
  <si>
    <t>ALLEGANY</t>
  </si>
  <si>
    <t>MONTANA</t>
  </si>
  <si>
    <t>DAWSON</t>
  </si>
  <si>
    <t>MCCONE</t>
  </si>
  <si>
    <t>RICHLAND</t>
  </si>
  <si>
    <t>ROOSEVELT</t>
  </si>
  <si>
    <t>SHERIDAN</t>
  </si>
  <si>
    <t>NORTH DAKOTA</t>
  </si>
  <si>
    <t>BILLINGS</t>
  </si>
  <si>
    <t>BOTTINEAU</t>
  </si>
  <si>
    <t>BURKE</t>
  </si>
  <si>
    <t>DIVIDE</t>
  </si>
  <si>
    <t>DUNN</t>
  </si>
  <si>
    <t>GOLDEN VALLEY</t>
  </si>
  <si>
    <t>MCHENRY</t>
  </si>
  <si>
    <t>MCKENZIE</t>
  </si>
  <si>
    <t>MCLEAN</t>
  </si>
  <si>
    <t>MERCER</t>
  </si>
  <si>
    <t>MOUNTRAIL</t>
  </si>
  <si>
    <t>RENVILLE</t>
  </si>
  <si>
    <t>STARK</t>
  </si>
  <si>
    <t>WARD</t>
  </si>
  <si>
    <t>WILLIAMS</t>
  </si>
  <si>
    <t>NEW MEXICO</t>
  </si>
  <si>
    <t>CHAVES</t>
  </si>
  <si>
    <t>EDDY</t>
  </si>
  <si>
    <t>LEA</t>
  </si>
  <si>
    <t>NEW YORK</t>
  </si>
  <si>
    <t>BROOME</t>
  </si>
  <si>
    <t>CATTARAUGUS</t>
  </si>
  <si>
    <t>CHAUTAUQUA</t>
  </si>
  <si>
    <t>CHEMUNG</t>
  </si>
  <si>
    <t>ERIE</t>
  </si>
  <si>
    <t>LIVINGSTON</t>
  </si>
  <si>
    <t>SCHUYLER</t>
  </si>
  <si>
    <t>STEUBEN</t>
  </si>
  <si>
    <t>WYOMING</t>
  </si>
  <si>
    <t>OHIO</t>
  </si>
  <si>
    <t>BELMONT</t>
  </si>
  <si>
    <t>CARROLL</t>
  </si>
  <si>
    <t>COLUMBIANA</t>
  </si>
  <si>
    <t>COSHOCTON</t>
  </si>
  <si>
    <t>GUERNSEY</t>
  </si>
  <si>
    <t>HARRISON</t>
  </si>
  <si>
    <t>HOCKING</t>
  </si>
  <si>
    <t>JEFFERSON</t>
  </si>
  <si>
    <t>MAHONING</t>
  </si>
  <si>
    <t>MONROE</t>
  </si>
  <si>
    <t>MORGAN</t>
  </si>
  <si>
    <t>MUSKINGUM</t>
  </si>
  <si>
    <t>NOBLE</t>
  </si>
  <si>
    <t>PERRY</t>
  </si>
  <si>
    <t>PORTAGE</t>
  </si>
  <si>
    <t>TRUMBULL</t>
  </si>
  <si>
    <t>TUSCARAWAS</t>
  </si>
  <si>
    <t>WASHINGTON</t>
  </si>
  <si>
    <t>WAYNE</t>
  </si>
  <si>
    <t>PENNSYLVANIA</t>
  </si>
  <si>
    <t>ALLEGHENY</t>
  </si>
  <si>
    <t>ARMSTRONG</t>
  </si>
  <si>
    <t>BEAVER</t>
  </si>
  <si>
    <t>BEDFORD</t>
  </si>
  <si>
    <t>BLAIR</t>
  </si>
  <si>
    <t>BRADFORD</t>
  </si>
  <si>
    <t>BUTLER</t>
  </si>
  <si>
    <t>CAMBRIA</t>
  </si>
  <si>
    <t>CAMERON</t>
  </si>
  <si>
    <t>CENTRE</t>
  </si>
  <si>
    <t>CLARION</t>
  </si>
  <si>
    <t>CLEARFIELD</t>
  </si>
  <si>
    <t>CLINTON</t>
  </si>
  <si>
    <t>CUMBERLAND</t>
  </si>
  <si>
    <t>ELK</t>
  </si>
  <si>
    <t>FAYETTE</t>
  </si>
  <si>
    <t>FOREST</t>
  </si>
  <si>
    <t>FRANKLIN</t>
  </si>
  <si>
    <t>GREENE</t>
  </si>
  <si>
    <t>HUNTINGDON</t>
  </si>
  <si>
    <t>INDIANA</t>
  </si>
  <si>
    <t>LACKAWANNA</t>
  </si>
  <si>
    <t>LAWRENCE</t>
  </si>
  <si>
    <t>LUZERNE</t>
  </si>
  <si>
    <t>LYCOMING</t>
  </si>
  <si>
    <t>MC KEAN</t>
  </si>
  <si>
    <t>PIKE</t>
  </si>
  <si>
    <t>POTTER</t>
  </si>
  <si>
    <t>SOMERSET</t>
  </si>
  <si>
    <t>SULLIVAN</t>
  </si>
  <si>
    <t>SUSQUEHANNA</t>
  </si>
  <si>
    <t>TIOGA</t>
  </si>
  <si>
    <t>VENANGO</t>
  </si>
  <si>
    <t>WARREN</t>
  </si>
  <si>
    <t>WESTMORELAND</t>
  </si>
  <si>
    <t>TEXAS</t>
  </si>
  <si>
    <t>ANDREWS</t>
  </si>
  <si>
    <t>ANGELINA</t>
  </si>
  <si>
    <t>ATASCOSA</t>
  </si>
  <si>
    <t>BAILEY</t>
  </si>
  <si>
    <t>BASTROP</t>
  </si>
  <si>
    <t>BEE</t>
  </si>
  <si>
    <t>BORDEN</t>
  </si>
  <si>
    <t>BRAZOS</t>
  </si>
  <si>
    <t>BURLESON</t>
  </si>
  <si>
    <t>CHEROKEE</t>
  </si>
  <si>
    <t>COCHRAN</t>
  </si>
  <si>
    <t>COKE</t>
  </si>
  <si>
    <t>CONCHO</t>
  </si>
  <si>
    <t>CRANE</t>
  </si>
  <si>
    <t>CROCKETT</t>
  </si>
  <si>
    <t>CROSBY</t>
  </si>
  <si>
    <t>CULBERSON</t>
  </si>
  <si>
    <t>DE WITT</t>
  </si>
  <si>
    <t>DICKENS</t>
  </si>
  <si>
    <t>DIMMIT</t>
  </si>
  <si>
    <t>ECTOR</t>
  </si>
  <si>
    <t>EDWARDS</t>
  </si>
  <si>
    <t>FISHER</t>
  </si>
  <si>
    <t>FLOYD</t>
  </si>
  <si>
    <t>FRIO</t>
  </si>
  <si>
    <t>GAINES</t>
  </si>
  <si>
    <t>GARZA</t>
  </si>
  <si>
    <t>GLASSCOCK</t>
  </si>
  <si>
    <t>GONZALES</t>
  </si>
  <si>
    <t>GREGG</t>
  </si>
  <si>
    <t>HALE</t>
  </si>
  <si>
    <t>HOCKLEY</t>
  </si>
  <si>
    <t>HOWARD</t>
  </si>
  <si>
    <t>IRION</t>
  </si>
  <si>
    <t>KARNES</t>
  </si>
  <si>
    <t>KENT</t>
  </si>
  <si>
    <t>KIMBLE</t>
  </si>
  <si>
    <t>LAMB</t>
  </si>
  <si>
    <t>LA SALLE</t>
  </si>
  <si>
    <t>LAVACA</t>
  </si>
  <si>
    <t>LEE</t>
  </si>
  <si>
    <t>LIVE OAK</t>
  </si>
  <si>
    <t>LOVING</t>
  </si>
  <si>
    <t>LUBBOCK</t>
  </si>
  <si>
    <t>LYNN</t>
  </si>
  <si>
    <t>MCMULLEN</t>
  </si>
  <si>
    <t>MADISON</t>
  </si>
  <si>
    <t>MARION</t>
  </si>
  <si>
    <t>MARTIN</t>
  </si>
  <si>
    <t>MAVERICK</t>
  </si>
  <si>
    <t>MENARD</t>
  </si>
  <si>
    <t>MIDLAND</t>
  </si>
  <si>
    <t>MILAM</t>
  </si>
  <si>
    <t>MITCHELL</t>
  </si>
  <si>
    <t>MOTLEY</t>
  </si>
  <si>
    <t>NACOGDOCHES</t>
  </si>
  <si>
    <t>NOLAN</t>
  </si>
  <si>
    <t>PANOLA</t>
  </si>
  <si>
    <t>PECOS</t>
  </si>
  <si>
    <t>REAGAN</t>
  </si>
  <si>
    <t>REAL</t>
  </si>
  <si>
    <t>REEVES</t>
  </si>
  <si>
    <t>RUSK</t>
  </si>
  <si>
    <t>SAN AUGUSTINE</t>
  </si>
  <si>
    <t>SCHLEICHER</t>
  </si>
  <si>
    <t>SCURRY</t>
  </si>
  <si>
    <t>SHELBY</t>
  </si>
  <si>
    <t>SMITH</t>
  </si>
  <si>
    <t>STERLING</t>
  </si>
  <si>
    <t>SUTTON</t>
  </si>
  <si>
    <t>TERRELL</t>
  </si>
  <si>
    <t>TERRY</t>
  </si>
  <si>
    <t>TOM GREEN</t>
  </si>
  <si>
    <t>UPSHUR</t>
  </si>
  <si>
    <t>UPTON</t>
  </si>
  <si>
    <t>VAL VERDE</t>
  </si>
  <si>
    <t>WEBB</t>
  </si>
  <si>
    <t>WILSON</t>
  </si>
  <si>
    <t>WINKLER</t>
  </si>
  <si>
    <t>YOAKUM</t>
  </si>
  <si>
    <t>ZAVALA</t>
  </si>
  <si>
    <t>WEST VIRGINIA</t>
  </si>
  <si>
    <t>BOONE</t>
  </si>
  <si>
    <t>BRAXTON</t>
  </si>
  <si>
    <t>BROOKE</t>
  </si>
  <si>
    <t>CABELL</t>
  </si>
  <si>
    <t>CALHOUN</t>
  </si>
  <si>
    <t>CLAY</t>
  </si>
  <si>
    <t>DODDRIDGE</t>
  </si>
  <si>
    <t>GILMER</t>
  </si>
  <si>
    <t>GRANT</t>
  </si>
  <si>
    <t>GREENBRIER</t>
  </si>
  <si>
    <t>HAMPSHIRE</t>
  </si>
  <si>
    <t>HANCOCK</t>
  </si>
  <si>
    <t>HARDY</t>
  </si>
  <si>
    <t>JACKSON</t>
  </si>
  <si>
    <t>KANAWHA</t>
  </si>
  <si>
    <t>LEWIS</t>
  </si>
  <si>
    <t>LINCOLN</t>
  </si>
  <si>
    <t>LOGAN</t>
  </si>
  <si>
    <t>MCDOWELL</t>
  </si>
  <si>
    <t>MARSHALL</t>
  </si>
  <si>
    <t>MASON</t>
  </si>
  <si>
    <t>MINERAL</t>
  </si>
  <si>
    <t>MINGO</t>
  </si>
  <si>
    <t>MONONGALIA</t>
  </si>
  <si>
    <t>NICHOLAS</t>
  </si>
  <si>
    <t>PENDLETON</t>
  </si>
  <si>
    <t>PLEASANTS</t>
  </si>
  <si>
    <t>POCAHONTAS</t>
  </si>
  <si>
    <t>PRESTON</t>
  </si>
  <si>
    <t>PUTNAM</t>
  </si>
  <si>
    <t>RALEIGH</t>
  </si>
  <si>
    <t>RANDOLPH</t>
  </si>
  <si>
    <t>RITCHIE</t>
  </si>
  <si>
    <t>ROANE</t>
  </si>
  <si>
    <t>SUMMERS</t>
  </si>
  <si>
    <t>TAYLOR</t>
  </si>
  <si>
    <t>TUCKER</t>
  </si>
  <si>
    <t>TYLER</t>
  </si>
  <si>
    <t>WETZEL</t>
  </si>
  <si>
    <t>WIRT</t>
  </si>
  <si>
    <t>WOOD</t>
  </si>
  <si>
    <t>BARBOUR</t>
  </si>
  <si>
    <t>PADD</t>
  </si>
  <si>
    <t>Region2</t>
  </si>
  <si>
    <t>County</t>
  </si>
  <si>
    <t>CONNECTICUT</t>
  </si>
  <si>
    <t>DELAWARE</t>
  </si>
  <si>
    <t>DISTRICT OF COLUMBIA</t>
  </si>
  <si>
    <t>FLORIDA</t>
  </si>
  <si>
    <t>GEORGIA</t>
  </si>
  <si>
    <t>MAINE</t>
  </si>
  <si>
    <t>MASSACHUSETTS</t>
  </si>
  <si>
    <t>NEW HAMPSHIRE</t>
  </si>
  <si>
    <t>NEW JERSEY</t>
  </si>
  <si>
    <t>NORTH CAROLINA</t>
  </si>
  <si>
    <t>RHODE ISLAND</t>
  </si>
  <si>
    <t>SOUTH CAROLINA</t>
  </si>
  <si>
    <t>VERMONT</t>
  </si>
  <si>
    <t>VIRGINIA</t>
  </si>
  <si>
    <t>ILLINOIS</t>
  </si>
  <si>
    <t>IOWA</t>
  </si>
  <si>
    <t>KANSAS</t>
  </si>
  <si>
    <t>KENTUCKY</t>
  </si>
  <si>
    <t>MICHIGAN</t>
  </si>
  <si>
    <t>MINNESOTA</t>
  </si>
  <si>
    <t>MISSOURI</t>
  </si>
  <si>
    <t>NEBRASKA</t>
  </si>
  <si>
    <t>OKLAHOMA</t>
  </si>
  <si>
    <t>SOUTH DAKOTA</t>
  </si>
  <si>
    <t>TENNESSEE</t>
  </si>
  <si>
    <t>WISCONSIN</t>
  </si>
  <si>
    <t>ALABAMA</t>
  </si>
  <si>
    <t>MISSISSIPPI</t>
  </si>
  <si>
    <t>COLORADO</t>
  </si>
  <si>
    <t>IDAHO</t>
  </si>
  <si>
    <t>UTAH</t>
  </si>
  <si>
    <t>ARIZONA</t>
  </si>
  <si>
    <t>CALIFORNIA</t>
  </si>
  <si>
    <t>NEVADA</t>
  </si>
  <si>
    <t>OREGON</t>
  </si>
  <si>
    <t>SubPADD</t>
  </si>
  <si>
    <t>Central Atlantic</t>
  </si>
  <si>
    <t>Lower Atlantic</t>
  </si>
  <si>
    <t>Gulf Coast</t>
  </si>
  <si>
    <t>Rocky Mountain</t>
  </si>
  <si>
    <t>West Coast</t>
  </si>
  <si>
    <t>U.S. PADD regions</t>
  </si>
  <si>
    <t>Electric Generating Capacity (gigawatts)</t>
  </si>
  <si>
    <t>Electricity Generation, Electric Power Sector (trilllion kilowatthours)</t>
  </si>
  <si>
    <t>Note: Confidence interval derived from options market information for the five trading days ending December 5, 2024. Intervals not calculated for months with sparse trading in near-the-money options contracts.</t>
  </si>
  <si>
    <t>U.S. Energy Information Administration, Short-Term Energy Outlook, December 2024</t>
  </si>
  <si>
    <t>Data source: U.S. Energy Information Administration, Short-Term Energy Outlook, December 2024, CME Group, Bloomberg, L.P., and Refinitiv an LSEG Business</t>
  </si>
  <si>
    <t>2019-Q1</t>
  </si>
  <si>
    <t>2019-Q2</t>
  </si>
  <si>
    <t>2019-Q3</t>
  </si>
  <si>
    <t>2019-Q4</t>
  </si>
  <si>
    <t>2020-Q1</t>
  </si>
  <si>
    <t>2020-Q2</t>
  </si>
  <si>
    <t>2020-Q3</t>
  </si>
  <si>
    <t>2020-Q4</t>
  </si>
  <si>
    <t>2021-Q1</t>
  </si>
  <si>
    <t>2021-Q2</t>
  </si>
  <si>
    <t>2021-Q3</t>
  </si>
  <si>
    <t>2021-Q4</t>
  </si>
  <si>
    <t>2022-Q1</t>
  </si>
  <si>
    <t>2022-Q2</t>
  </si>
  <si>
    <t>2022-Q3</t>
  </si>
  <si>
    <t>2022-Q4</t>
  </si>
  <si>
    <t>2023-Q1</t>
  </si>
  <si>
    <t>2023-Q2</t>
  </si>
  <si>
    <t>2023-Q3</t>
  </si>
  <si>
    <t>2023-Q4</t>
  </si>
  <si>
    <t>2024-Q1</t>
  </si>
  <si>
    <t>2024-Q2</t>
  </si>
  <si>
    <t>2024-Q3</t>
  </si>
  <si>
    <t>2024-Q4</t>
  </si>
  <si>
    <t>2025-Q1</t>
  </si>
  <si>
    <t>2025-Q2</t>
  </si>
  <si>
    <t>2025-Q3</t>
  </si>
  <si>
    <t>2025-Q4</t>
  </si>
  <si>
    <t>Data source: U.S. Energy Information Administration, Short-Term Energy Outlook, December 2024</t>
  </si>
  <si>
    <t>2014-2023 average</t>
  </si>
  <si>
    <t>2019 - 2023</t>
  </si>
  <si>
    <t>Note:  Colored band around days of supply of crude oil and other liquids stocks represents the range between the minimum and maximum from Jan. 2019 − Dec. 2023.</t>
  </si>
  <si>
    <t>monthly range from Jan 2019 − Dec 2023</t>
  </si>
  <si>
    <t>Data source: U.S. Energy Information Administration, Short-Term Energy Outlook, December 2024, and Refinitiv an LSEG Business</t>
  </si>
  <si>
    <t>Note:  Colored band around crude oil  stocks represents the range between the minimum and maximum from Jan. 2019 − Dec. 2023.</t>
  </si>
  <si>
    <t>monthly range from Jan 2019 −Dec 2023</t>
  </si>
  <si>
    <t>Note:  Colored bands around storage levels represent the range between the minimum and maximum from Jan. 2019 − Dec. 2023.</t>
  </si>
  <si>
    <t>monthly range from Jan 2019−Dec 2023</t>
  </si>
  <si>
    <t>Note: Excludes propylene. Colored band around days of stocks represents the range between the minimum and maximum from Jan. 2019 − Dec. 2023.</t>
  </si>
  <si>
    <t>Data source: U.S. Energy Information Administration, Short-Term Energy Outlook, December 2024, CME Group, and Refinitiv an LSEG Business</t>
  </si>
  <si>
    <t>Note:  Colored band around storage levels represents the range between the minimum and maximum from Jan. 2019 - Dec. 2023.</t>
  </si>
  <si>
    <t>Percentage deviation from 2019 − 2023 average</t>
  </si>
  <si>
    <t>Note:  Colored band around storage levels represents the range between the minimum and maximum from Jan. 2019 − Dec. 2023.</t>
  </si>
  <si>
    <t>2021−22</t>
  </si>
  <si>
    <t>2022−23</t>
  </si>
  <si>
    <t>2023−24</t>
  </si>
  <si>
    <t>2024−25</t>
  </si>
  <si>
    <t>2015−2024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</si>
</sst>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mmm\ yyyy"/>
    <numFmt numFmtId="165" formatCode="mmmm\ yyyy"/>
    <numFmt numFmtId="166" formatCode="0.0%"/>
    <numFmt numFmtId="167" formatCode="0.0"/>
    <numFmt numFmtId="168" formatCode="0.000"/>
    <numFmt numFmtId="169" formatCode="mm/dd/yy"/>
    <numFmt numFmtId="170" formatCode="[$-409]d\-mmm\-yy;@"/>
    <numFmt numFmtId="171" formatCode="#,##0.000"/>
    <numFmt numFmtId="173" formatCode="@&quot; .&quot;*."/>
    <numFmt numFmtId="174" formatCode="_(* #,##0_);_(* \(#,##0\);_(* &quot;-&quot;??_);_(@_)"/>
  </numFmts>
  <fonts count="61" x14ac:knownFonts="1">
    <font>
      <sz val="10"/>
      <name val="Arial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i/>
      <sz val="10"/>
      <name val="Palatino Linotype"/>
      <family val="1"/>
    </font>
    <font>
      <sz val="18"/>
      <name val="Times New Roman"/>
      <family val="1"/>
    </font>
    <font>
      <b/>
      <sz val="9"/>
      <name val="Arial"/>
      <family val="2"/>
    </font>
    <font>
      <b/>
      <vertAlign val="subscript"/>
      <sz val="10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u/>
      <sz val="10"/>
      <color rgb="FF3333FF"/>
      <name val="Arial"/>
      <family val="2"/>
    </font>
    <font>
      <sz val="10"/>
      <color rgb="FFFF0000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8"/>
      <name val="Courier"/>
      <family val="3"/>
    </font>
    <font>
      <b/>
      <sz val="8"/>
      <color indexed="8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2"/>
      <name val="Arial"/>
      <family val="2"/>
    </font>
    <font>
      <b/>
      <sz val="18"/>
      <color rgb="FF000000"/>
      <name val="Arial"/>
      <family val="2"/>
    </font>
    <font>
      <b/>
      <sz val="10"/>
      <color rgb="FFFF0000"/>
      <name val="Arial"/>
      <family val="2"/>
    </font>
    <font>
      <b/>
      <sz val="9"/>
      <color theme="2" tint="0.59999389629810485"/>
      <name val="Arial"/>
      <family val="2"/>
    </font>
    <font>
      <sz val="10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40" fillId="0" borderId="0"/>
    <xf numFmtId="0" fontId="17" fillId="0" borderId="0"/>
    <xf numFmtId="0" fontId="23" fillId="0" borderId="0"/>
    <xf numFmtId="0" fontId="16" fillId="0" borderId="0"/>
    <xf numFmtId="0" fontId="44" fillId="0" borderId="0"/>
    <xf numFmtId="0" fontId="15" fillId="0" borderId="0"/>
    <xf numFmtId="0" fontId="14" fillId="0" borderId="0"/>
    <xf numFmtId="0" fontId="10" fillId="0" borderId="0"/>
    <xf numFmtId="43" fontId="23" fillId="0" borderId="0" applyFont="0" applyFill="0" applyBorder="0" applyAlignment="0" applyProtection="0"/>
    <xf numFmtId="0" fontId="8" fillId="0" borderId="0"/>
    <xf numFmtId="0" fontId="44" fillId="0" borderId="0"/>
    <xf numFmtId="0" fontId="2" fillId="0" borderId="0"/>
    <xf numFmtId="0" fontId="59" fillId="0" borderId="0" applyNumberFormat="0" applyFill="0" applyBorder="0" applyAlignment="0" applyProtection="0"/>
  </cellStyleXfs>
  <cellXfs count="495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2" fontId="0" fillId="0" borderId="0" xfId="0" applyNumberFormat="1"/>
    <xf numFmtId="2" fontId="0" fillId="0" borderId="0" xfId="0" applyNumberFormat="1" applyAlignment="1">
      <alignment horizontal="right"/>
    </xf>
    <xf numFmtId="0" fontId="0" fillId="0" borderId="0" xfId="0" quotePrefix="1"/>
    <xf numFmtId="0" fontId="0" fillId="0" borderId="1" xfId="0" applyBorder="1"/>
    <xf numFmtId="3" fontId="0" fillId="0" borderId="0" xfId="0" applyNumberFormat="1"/>
    <xf numFmtId="167" fontId="0" fillId="0" borderId="0" xfId="0" applyNumberFormat="1"/>
    <xf numFmtId="166" fontId="0" fillId="0" borderId="0" xfId="0" applyNumberFormat="1"/>
    <xf numFmtId="167" fontId="0" fillId="0" borderId="0" xfId="0" quotePrefix="1" applyNumberFormat="1"/>
    <xf numFmtId="1" fontId="0" fillId="0" borderId="0" xfId="0" applyNumberFormat="1"/>
    <xf numFmtId="168" fontId="0" fillId="0" borderId="0" xfId="0" applyNumberFormat="1"/>
    <xf numFmtId="0" fontId="0" fillId="0" borderId="3" xfId="0" applyBorder="1"/>
    <xf numFmtId="0" fontId="24" fillId="0" borderId="0" xfId="1" applyAlignment="1" applyProtection="1"/>
    <xf numFmtId="0" fontId="0" fillId="0" borderId="0" xfId="0" applyAlignment="1">
      <alignment horizontal="left"/>
    </xf>
    <xf numFmtId="169" fontId="0" fillId="0" borderId="0" xfId="0" applyNumberFormat="1"/>
    <xf numFmtId="166" fontId="0" fillId="0" borderId="0" xfId="0" applyNumberFormat="1" applyAlignment="1">
      <alignment horizontal="right"/>
    </xf>
    <xf numFmtId="2" fontId="23" fillId="0" borderId="0" xfId="0" applyNumberFormat="1" applyFont="1"/>
    <xf numFmtId="0" fontId="23" fillId="0" borderId="0" xfId="0" applyFont="1"/>
    <xf numFmtId="166" fontId="23" fillId="0" borderId="0" xfId="0" applyNumberFormat="1" applyFont="1"/>
    <xf numFmtId="0" fontId="28" fillId="0" borderId="0" xfId="0" applyFont="1"/>
    <xf numFmtId="0" fontId="28" fillId="0" borderId="1" xfId="0" applyFont="1" applyBorder="1" applyAlignment="1">
      <alignment horizontal="right"/>
    </xf>
    <xf numFmtId="0" fontId="28" fillId="0" borderId="1" xfId="0" applyFont="1" applyBorder="1"/>
    <xf numFmtId="0" fontId="28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23" fillId="0" borderId="0" xfId="2" quotePrefix="1" applyNumberFormat="1" applyFont="1"/>
    <xf numFmtId="165" fontId="25" fillId="0" borderId="0" xfId="0" applyNumberFormat="1" applyFont="1"/>
    <xf numFmtId="0" fontId="26" fillId="2" borderId="0" xfId="0" applyFont="1" applyFill="1"/>
    <xf numFmtId="0" fontId="0" fillId="2" borderId="0" xfId="0" applyFill="1"/>
    <xf numFmtId="0" fontId="26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1" xfId="0" applyFont="1" applyBorder="1"/>
    <xf numFmtId="2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2" fontId="29" fillId="0" borderId="1" xfId="0" applyNumberFormat="1" applyFont="1" applyBorder="1" applyAlignment="1">
      <alignment horizontal="center"/>
    </xf>
    <xf numFmtId="0" fontId="25" fillId="0" borderId="0" xfId="0" applyFont="1"/>
    <xf numFmtId="164" fontId="29" fillId="0" borderId="0" xfId="0" applyNumberFormat="1" applyFont="1" applyAlignment="1">
      <alignment horizontal="right"/>
    </xf>
    <xf numFmtId="164" fontId="29" fillId="0" borderId="1" xfId="0" applyNumberFormat="1" applyFont="1" applyBorder="1" applyAlignment="1">
      <alignment horizontal="right"/>
    </xf>
    <xf numFmtId="170" fontId="0" fillId="0" borderId="0" xfId="0" applyNumberFormat="1" applyAlignment="1">
      <alignment horizontal="left"/>
    </xf>
    <xf numFmtId="2" fontId="29" fillId="0" borderId="2" xfId="0" applyNumberFormat="1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166" fontId="29" fillId="0" borderId="2" xfId="0" applyNumberFormat="1" applyFont="1" applyBorder="1" applyAlignment="1">
      <alignment horizontal="center"/>
    </xf>
    <xf numFmtId="166" fontId="29" fillId="0" borderId="0" xfId="0" applyNumberFormat="1" applyFont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2" fontId="23" fillId="0" borderId="1" xfId="0" applyNumberFormat="1" applyFont="1" applyBorder="1"/>
    <xf numFmtId="168" fontId="0" fillId="0" borderId="1" xfId="0" applyNumberFormat="1" applyBorder="1"/>
    <xf numFmtId="1" fontId="0" fillId="0" borderId="1" xfId="0" applyNumberFormat="1" applyBorder="1"/>
    <xf numFmtId="1" fontId="23" fillId="0" borderId="1" xfId="2" quotePrefix="1" applyNumberFormat="1" applyFont="1" applyBorder="1"/>
    <xf numFmtId="167" fontId="0" fillId="0" borderId="1" xfId="0" applyNumberFormat="1" applyBorder="1"/>
    <xf numFmtId="3" fontId="0" fillId="0" borderId="1" xfId="0" applyNumberFormat="1" applyBorder="1"/>
    <xf numFmtId="167" fontId="0" fillId="0" borderId="1" xfId="0" applyNumberFormat="1" applyBorder="1" applyAlignment="1">
      <alignment horizontal="center"/>
    </xf>
    <xf numFmtId="0" fontId="23" fillId="0" borderId="0" xfId="0" applyFont="1" applyAlignment="1">
      <alignment horizontal="right"/>
    </xf>
    <xf numFmtId="0" fontId="23" fillId="0" borderId="1" xfId="0" applyFont="1" applyBorder="1" applyAlignment="1">
      <alignment horizontal="righ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right"/>
    </xf>
    <xf numFmtId="14" fontId="0" fillId="0" borderId="1" xfId="0" applyNumberFormat="1" applyBorder="1" applyAlignment="1">
      <alignment horizontal="right"/>
    </xf>
    <xf numFmtId="0" fontId="33" fillId="0" borderId="1" xfId="0" applyFont="1" applyBorder="1"/>
    <xf numFmtId="171" fontId="0" fillId="0" borderId="0" xfId="0" applyNumberFormat="1"/>
    <xf numFmtId="171" fontId="0" fillId="0" borderId="1" xfId="0" applyNumberFormat="1" applyBorder="1"/>
    <xf numFmtId="4" fontId="0" fillId="0" borderId="0" xfId="0" applyNumberFormat="1"/>
    <xf numFmtId="0" fontId="26" fillId="0" borderId="1" xfId="0" applyFont="1" applyBorder="1" applyAlignment="1">
      <alignment horizontal="right"/>
    </xf>
    <xf numFmtId="0" fontId="29" fillId="0" borderId="1" xfId="0" applyFont="1" applyBorder="1" applyAlignment="1">
      <alignment horizontal="right"/>
    </xf>
    <xf numFmtId="0" fontId="35" fillId="0" borderId="0" xfId="0" applyFont="1" applyAlignment="1">
      <alignment horizontal="right"/>
    </xf>
    <xf numFmtId="9" fontId="0" fillId="0" borderId="0" xfId="0" applyNumberFormat="1"/>
    <xf numFmtId="0" fontId="24" fillId="0" borderId="3" xfId="1" applyBorder="1" applyAlignment="1" applyProtection="1"/>
    <xf numFmtId="0" fontId="26" fillId="0" borderId="3" xfId="0" applyFont="1" applyBorder="1"/>
    <xf numFmtId="0" fontId="24" fillId="0" borderId="3" xfId="1" applyBorder="1" applyAlignment="1" applyProtection="1">
      <alignment wrapText="1"/>
    </xf>
    <xf numFmtId="0" fontId="23" fillId="0" borderId="0" xfId="3"/>
    <xf numFmtId="0" fontId="23" fillId="0" borderId="0" xfId="3" applyAlignment="1">
      <alignment horizontal="right"/>
    </xf>
    <xf numFmtId="0" fontId="26" fillId="0" borderId="0" xfId="3" applyFont="1"/>
    <xf numFmtId="0" fontId="23" fillId="0" borderId="0" xfId="3" quotePrefix="1"/>
    <xf numFmtId="2" fontId="23" fillId="0" borderId="2" xfId="0" applyNumberFormat="1" applyFont="1" applyBorder="1" applyAlignment="1">
      <alignment horizontal="center"/>
    </xf>
    <xf numFmtId="164" fontId="23" fillId="0" borderId="0" xfId="0" applyNumberFormat="1" applyFont="1" applyAlignment="1">
      <alignment horizontal="right"/>
    </xf>
    <xf numFmtId="166" fontId="23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2" fontId="23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23" fillId="0" borderId="1" xfId="0" applyNumberFormat="1" applyFont="1" applyBorder="1" applyAlignment="1">
      <alignment horizontal="right"/>
    </xf>
    <xf numFmtId="2" fontId="23" fillId="0" borderId="1" xfId="0" applyNumberFormat="1" applyFont="1" applyBorder="1" applyAlignment="1">
      <alignment horizontal="center"/>
    </xf>
    <xf numFmtId="166" fontId="23" fillId="0" borderId="1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8" xfId="0" applyBorder="1"/>
    <xf numFmtId="0" fontId="37" fillId="0" borderId="0" xfId="0" applyFont="1" applyAlignment="1">
      <alignment horizontal="left" readingOrder="1"/>
    </xf>
    <xf numFmtId="168" fontId="0" fillId="0" borderId="0" xfId="0" applyNumberFormat="1" applyAlignment="1">
      <alignment horizontal="right"/>
    </xf>
    <xf numFmtId="168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38" fillId="0" borderId="0" xfId="0" applyFont="1"/>
    <xf numFmtId="0" fontId="39" fillId="0" borderId="0" xfId="0" applyFont="1"/>
    <xf numFmtId="0" fontId="38" fillId="0" borderId="0" xfId="3" applyFont="1"/>
    <xf numFmtId="0" fontId="27" fillId="0" borderId="0" xfId="3" applyFont="1" applyAlignment="1">
      <alignment horizontal="center"/>
    </xf>
    <xf numFmtId="0" fontId="27" fillId="0" borderId="0" xfId="3" applyFont="1" applyAlignment="1">
      <alignment horizontal="left"/>
    </xf>
    <xf numFmtId="0" fontId="23" fillId="0" borderId="1" xfId="3" applyBorder="1" applyAlignment="1">
      <alignment horizontal="right"/>
    </xf>
    <xf numFmtId="1" fontId="23" fillId="0" borderId="0" xfId="3" applyNumberFormat="1"/>
    <xf numFmtId="0" fontId="0" fillId="0" borderId="6" xfId="0" applyBorder="1"/>
    <xf numFmtId="164" fontId="23" fillId="0" borderId="0" xfId="0" quotePrefix="1" applyNumberFormat="1" applyFont="1" applyAlignment="1">
      <alignment horizontal="right"/>
    </xf>
    <xf numFmtId="2" fontId="23" fillId="0" borderId="2" xfId="0" quotePrefix="1" applyNumberFormat="1" applyFont="1" applyBorder="1" applyAlignment="1">
      <alignment horizontal="center"/>
    </xf>
    <xf numFmtId="0" fontId="20" fillId="0" borderId="0" xfId="6"/>
    <xf numFmtId="0" fontId="40" fillId="0" borderId="0" xfId="7"/>
    <xf numFmtId="164" fontId="20" fillId="0" borderId="0" xfId="6" applyNumberFormat="1"/>
    <xf numFmtId="168" fontId="42" fillId="0" borderId="2" xfId="7" quotePrefix="1" applyNumberFormat="1" applyFont="1" applyBorder="1" applyAlignment="1">
      <alignment horizontal="center"/>
    </xf>
    <xf numFmtId="2" fontId="23" fillId="0" borderId="2" xfId="7" applyNumberFormat="1" applyFont="1" applyBorder="1" applyAlignment="1">
      <alignment horizontal="center"/>
    </xf>
    <xf numFmtId="0" fontId="20" fillId="0" borderId="0" xfId="6" quotePrefix="1"/>
    <xf numFmtId="0" fontId="20" fillId="0" borderId="0" xfId="6" applyAlignment="1">
      <alignment horizontal="right"/>
    </xf>
    <xf numFmtId="168" fontId="20" fillId="0" borderId="0" xfId="6" applyNumberFormat="1"/>
    <xf numFmtId="168" fontId="23" fillId="0" borderId="2" xfId="7" applyNumberFormat="1" applyFont="1" applyBorder="1" applyAlignment="1">
      <alignment horizontal="center"/>
    </xf>
    <xf numFmtId="0" fontId="20" fillId="6" borderId="0" xfId="6" applyFill="1"/>
    <xf numFmtId="0" fontId="20" fillId="7" borderId="0" xfId="6" applyFill="1"/>
    <xf numFmtId="171" fontId="20" fillId="0" borderId="0" xfId="6" applyNumberFormat="1"/>
    <xf numFmtId="0" fontId="41" fillId="0" borderId="0" xfId="6" applyFont="1"/>
    <xf numFmtId="0" fontId="43" fillId="0" borderId="0" xfId="6" applyFont="1"/>
    <xf numFmtId="168" fontId="19" fillId="0" borderId="0" xfId="6" quotePrefix="1" applyNumberFormat="1" applyFont="1"/>
    <xf numFmtId="168" fontId="18" fillId="0" borderId="0" xfId="6" quotePrefix="1" applyNumberFormat="1" applyFont="1"/>
    <xf numFmtId="0" fontId="23" fillId="0" borderId="11" xfId="0" applyFont="1" applyBorder="1"/>
    <xf numFmtId="171" fontId="23" fillId="0" borderId="0" xfId="0" quotePrefix="1" applyNumberFormat="1" applyFont="1"/>
    <xf numFmtId="0" fontId="17" fillId="0" borderId="0" xfId="6" applyFont="1"/>
    <xf numFmtId="0" fontId="28" fillId="0" borderId="0" xfId="3" applyFont="1"/>
    <xf numFmtId="0" fontId="28" fillId="0" borderId="0" xfId="3" applyFont="1" applyAlignment="1">
      <alignment horizontal="center"/>
    </xf>
    <xf numFmtId="0" fontId="28" fillId="0" borderId="1" xfId="3" applyFont="1" applyBorder="1" applyAlignment="1">
      <alignment horizontal="left"/>
    </xf>
    <xf numFmtId="0" fontId="28" fillId="0" borderId="1" xfId="3" applyFont="1" applyBorder="1"/>
    <xf numFmtId="0" fontId="23" fillId="0" borderId="0" xfId="3" applyAlignment="1">
      <alignment horizontal="left"/>
    </xf>
    <xf numFmtId="168" fontId="23" fillId="0" borderId="0" xfId="3" applyNumberFormat="1"/>
    <xf numFmtId="2" fontId="23" fillId="0" borderId="0" xfId="3" applyNumberFormat="1"/>
    <xf numFmtId="0" fontId="23" fillId="0" borderId="1" xfId="3" applyBorder="1" applyAlignment="1">
      <alignment horizontal="left"/>
    </xf>
    <xf numFmtId="168" fontId="23" fillId="0" borderId="1" xfId="3" applyNumberFormat="1" applyBorder="1"/>
    <xf numFmtId="171" fontId="23" fillId="0" borderId="1" xfId="0" quotePrefix="1" applyNumberFormat="1" applyFont="1" applyBorder="1"/>
    <xf numFmtId="0" fontId="16" fillId="0" borderId="0" xfId="10"/>
    <xf numFmtId="2" fontId="16" fillId="0" borderId="0" xfId="10" applyNumberFormat="1"/>
    <xf numFmtId="0" fontId="45" fillId="0" borderId="0" xfId="11" applyFont="1"/>
    <xf numFmtId="173" fontId="27" fillId="0" borderId="0" xfId="11" applyNumberFormat="1" applyFont="1" applyAlignment="1">
      <alignment horizontal="left"/>
    </xf>
    <xf numFmtId="0" fontId="46" fillId="0" borderId="0" xfId="11" applyFont="1" applyAlignment="1">
      <alignment horizontal="left"/>
    </xf>
    <xf numFmtId="0" fontId="23" fillId="3" borderId="0" xfId="3" applyFill="1"/>
    <xf numFmtId="0" fontId="26" fillId="0" borderId="12" xfId="3" applyFont="1" applyBorder="1"/>
    <xf numFmtId="0" fontId="23" fillId="0" borderId="13" xfId="3" applyBorder="1"/>
    <xf numFmtId="0" fontId="23" fillId="0" borderId="15" xfId="3" applyBorder="1"/>
    <xf numFmtId="0" fontId="23" fillId="0" borderId="17" xfId="3" applyBorder="1"/>
    <xf numFmtId="0" fontId="23" fillId="6" borderId="0" xfId="3" applyFill="1"/>
    <xf numFmtId="0" fontId="43" fillId="6" borderId="0" xfId="6" applyFont="1" applyFill="1"/>
    <xf numFmtId="0" fontId="15" fillId="6" borderId="0" xfId="6" applyFont="1" applyFill="1"/>
    <xf numFmtId="0" fontId="13" fillId="0" borderId="0" xfId="6" applyFont="1"/>
    <xf numFmtId="0" fontId="16" fillId="6" borderId="0" xfId="10" applyFill="1"/>
    <xf numFmtId="0" fontId="48" fillId="0" borderId="0" xfId="6" applyFont="1"/>
    <xf numFmtId="168" fontId="47" fillId="0" borderId="0" xfId="6" applyNumberFormat="1" applyFont="1"/>
    <xf numFmtId="0" fontId="12" fillId="0" borderId="0" xfId="10" applyFont="1"/>
    <xf numFmtId="0" fontId="23" fillId="0" borderId="0" xfId="7" applyFont="1"/>
    <xf numFmtId="0" fontId="11" fillId="0" borderId="0" xfId="10" applyFont="1"/>
    <xf numFmtId="0" fontId="0" fillId="0" borderId="4" xfId="0" applyBorder="1" applyAlignment="1">
      <alignment horizontal="center"/>
    </xf>
    <xf numFmtId="2" fontId="23" fillId="0" borderId="1" xfId="3" applyNumberFormat="1" applyBorder="1"/>
    <xf numFmtId="0" fontId="49" fillId="0" borderId="0" xfId="0" applyFont="1" applyAlignment="1">
      <alignment horizontal="left" vertical="center" readingOrder="1"/>
    </xf>
    <xf numFmtId="0" fontId="23" fillId="0" borderId="0" xfId="3" applyAlignment="1">
      <alignment horizontal="center"/>
    </xf>
    <xf numFmtId="0" fontId="0" fillId="0" borderId="0" xfId="0" applyAlignment="1">
      <alignment horizontal="left" vertical="top" wrapText="1"/>
    </xf>
    <xf numFmtId="0" fontId="23" fillId="0" borderId="14" xfId="3" applyBorder="1"/>
    <xf numFmtId="0" fontId="23" fillId="4" borderId="0" xfId="3" applyFill="1"/>
    <xf numFmtId="0" fontId="27" fillId="4" borderId="0" xfId="3" applyFont="1" applyFill="1"/>
    <xf numFmtId="0" fontId="16" fillId="0" borderId="13" xfId="10" applyBorder="1"/>
    <xf numFmtId="0" fontId="23" fillId="0" borderId="18" xfId="3" applyBorder="1" applyAlignment="1">
      <alignment horizontal="left"/>
    </xf>
    <xf numFmtId="0" fontId="23" fillId="0" borderId="19" xfId="3" applyBorder="1"/>
    <xf numFmtId="0" fontId="23" fillId="0" borderId="14" xfId="3" applyBorder="1" applyAlignment="1">
      <alignment horizontal="left"/>
    </xf>
    <xf numFmtId="2" fontId="23" fillId="0" borderId="14" xfId="3" applyNumberFormat="1" applyBorder="1"/>
    <xf numFmtId="0" fontId="23" fillId="0" borderId="16" xfId="3" applyBorder="1" applyAlignment="1">
      <alignment horizontal="left"/>
    </xf>
    <xf numFmtId="0" fontId="0" fillId="0" borderId="19" xfId="0" applyBorder="1"/>
    <xf numFmtId="0" fontId="0" fillId="0" borderId="15" xfId="0" applyBorder="1"/>
    <xf numFmtId="0" fontId="26" fillId="0" borderId="16" xfId="0" applyFont="1" applyBorder="1" applyAlignment="1">
      <alignment vertical="center" readingOrder="1"/>
    </xf>
    <xf numFmtId="0" fontId="0" fillId="0" borderId="17" xfId="0" applyBorder="1"/>
    <xf numFmtId="0" fontId="26" fillId="0" borderId="18" xfId="0" applyFont="1" applyBorder="1" applyAlignment="1">
      <alignment vertical="center" readingOrder="1"/>
    </xf>
    <xf numFmtId="0" fontId="23" fillId="0" borderId="18" xfId="0" applyFont="1" applyBorder="1"/>
    <xf numFmtId="0" fontId="23" fillId="0" borderId="14" xfId="0" applyFont="1" applyBorder="1"/>
    <xf numFmtId="0" fontId="0" fillId="0" borderId="14" xfId="0" applyBorder="1"/>
    <xf numFmtId="0" fontId="23" fillId="0" borderId="16" xfId="0" applyFont="1" applyBorder="1"/>
    <xf numFmtId="0" fontId="23" fillId="0" borderId="12" xfId="0" applyFont="1" applyBorder="1"/>
    <xf numFmtId="0" fontId="23" fillId="0" borderId="13" xfId="0" applyFont="1" applyBorder="1"/>
    <xf numFmtId="2" fontId="0" fillId="0" borderId="18" xfId="0" applyNumberFormat="1" applyBorder="1"/>
    <xf numFmtId="0" fontId="0" fillId="0" borderId="16" xfId="0" applyBorder="1"/>
    <xf numFmtId="0" fontId="0" fillId="0" borderId="2" xfId="0" applyBorder="1"/>
    <xf numFmtId="0" fontId="26" fillId="0" borderId="4" xfId="0" applyFont="1" applyBorder="1"/>
    <xf numFmtId="0" fontId="23" fillId="3" borderId="19" xfId="0" applyFont="1" applyFill="1" applyBorder="1"/>
    <xf numFmtId="0" fontId="23" fillId="3" borderId="15" xfId="0" applyFont="1" applyFill="1" applyBorder="1"/>
    <xf numFmtId="0" fontId="0" fillId="0" borderId="4" xfId="0" applyBorder="1"/>
    <xf numFmtId="168" fontId="0" fillId="0" borderId="0" xfId="0" applyNumberFormat="1" applyAlignment="1">
      <alignment horizontal="left" vertical="top" wrapText="1"/>
    </xf>
    <xf numFmtId="2" fontId="23" fillId="0" borderId="1" xfId="0" applyNumberFormat="1" applyFont="1" applyBorder="1" applyAlignment="1">
      <alignment horizontal="right"/>
    </xf>
    <xf numFmtId="0" fontId="0" fillId="0" borderId="12" xfId="0" applyBorder="1"/>
    <xf numFmtId="0" fontId="0" fillId="0" borderId="13" xfId="0" applyBorder="1"/>
    <xf numFmtId="0" fontId="23" fillId="0" borderId="4" xfId="3" applyBorder="1"/>
    <xf numFmtId="0" fontId="26" fillId="0" borderId="12" xfId="0" applyFont="1" applyBorder="1" applyAlignment="1">
      <alignment vertical="center" readingOrder="1"/>
    </xf>
    <xf numFmtId="0" fontId="23" fillId="0" borderId="16" xfId="3" applyBorder="1"/>
    <xf numFmtId="0" fontId="23" fillId="0" borderId="1" xfId="3" applyBorder="1"/>
    <xf numFmtId="0" fontId="51" fillId="0" borderId="0" xfId="3" applyFont="1" applyAlignment="1">
      <alignment horizontal="left" vertical="center" readingOrder="1"/>
    </xf>
    <xf numFmtId="2" fontId="23" fillId="0" borderId="14" xfId="0" applyNumberFormat="1" applyFont="1" applyBorder="1" applyAlignment="1">
      <alignment horizontal="left"/>
    </xf>
    <xf numFmtId="2" fontId="23" fillId="0" borderId="0" xfId="0" applyNumberFormat="1" applyFont="1" applyAlignment="1">
      <alignment horizontal="left"/>
    </xf>
    <xf numFmtId="167" fontId="23" fillId="0" borderId="0" xfId="3" applyNumberFormat="1"/>
    <xf numFmtId="0" fontId="10" fillId="0" borderId="0" xfId="14"/>
    <xf numFmtId="168" fontId="10" fillId="0" borderId="0" xfId="14" applyNumberFormat="1"/>
    <xf numFmtId="0" fontId="52" fillId="0" borderId="0" xfId="0" applyFont="1"/>
    <xf numFmtId="0" fontId="23" fillId="0" borderId="0" xfId="3" applyAlignment="1">
      <alignment horizontal="center" wrapText="1"/>
    </xf>
    <xf numFmtId="164" fontId="26" fillId="0" borderId="0" xfId="0" applyNumberFormat="1" applyFont="1" applyAlignment="1">
      <alignment horizontal="left"/>
    </xf>
    <xf numFmtId="164" fontId="23" fillId="0" borderId="0" xfId="3" applyNumberFormat="1"/>
    <xf numFmtId="0" fontId="23" fillId="0" borderId="19" xfId="3" applyBorder="1" applyAlignment="1">
      <alignment horizontal="center" wrapText="1"/>
    </xf>
    <xf numFmtId="0" fontId="42" fillId="0" borderId="17" xfId="3" applyFont="1" applyBorder="1"/>
    <xf numFmtId="0" fontId="26" fillId="0" borderId="16" xfId="3" applyFont="1" applyBorder="1" applyAlignment="1">
      <alignment vertical="center" wrapText="1"/>
    </xf>
    <xf numFmtId="1" fontId="26" fillId="0" borderId="0" xfId="3" applyNumberFormat="1" applyFont="1"/>
    <xf numFmtId="0" fontId="0" fillId="0" borderId="0" xfId="0" applyAlignment="1">
      <alignment wrapText="1"/>
    </xf>
    <xf numFmtId="0" fontId="24" fillId="0" borderId="0" xfId="1" applyFill="1" applyAlignment="1" applyProtection="1">
      <alignment horizontal="left"/>
    </xf>
    <xf numFmtId="0" fontId="24" fillId="0" borderId="0" xfId="1" applyFill="1" applyAlignment="1" applyProtection="1"/>
    <xf numFmtId="2" fontId="24" fillId="0" borderId="0" xfId="1" applyNumberFormat="1" applyFill="1" applyAlignment="1" applyProtection="1"/>
    <xf numFmtId="174" fontId="23" fillId="0" borderId="0" xfId="15" applyNumberFormat="1" applyFont="1" applyFill="1" applyAlignment="1">
      <alignment horizontal="center"/>
    </xf>
    <xf numFmtId="167" fontId="23" fillId="0" borderId="0" xfId="3" applyNumberFormat="1" applyAlignment="1">
      <alignment horizontal="center"/>
    </xf>
    <xf numFmtId="166" fontId="23" fillId="0" borderId="0" xfId="3" applyNumberFormat="1"/>
    <xf numFmtId="0" fontId="52" fillId="0" borderId="0" xfId="3" applyFont="1" applyAlignment="1">
      <alignment horizontal="center" wrapText="1"/>
    </xf>
    <xf numFmtId="0" fontId="52" fillId="0" borderId="0" xfId="3" applyFont="1" applyAlignment="1">
      <alignment horizontal="center"/>
    </xf>
    <xf numFmtId="1" fontId="52" fillId="0" borderId="0" xfId="3" applyNumberFormat="1" applyFont="1" applyAlignment="1">
      <alignment horizontal="center"/>
    </xf>
    <xf numFmtId="3" fontId="23" fillId="0" borderId="1" xfId="3" applyNumberFormat="1" applyBorder="1"/>
    <xf numFmtId="3" fontId="23" fillId="0" borderId="17" xfId="3" applyNumberFormat="1" applyBorder="1"/>
    <xf numFmtId="0" fontId="26" fillId="0" borderId="4" xfId="3" applyFont="1" applyBorder="1" applyAlignment="1">
      <alignment horizontal="right"/>
    </xf>
    <xf numFmtId="0" fontId="26" fillId="0" borderId="13" xfId="3" quotePrefix="1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1" fontId="26" fillId="0" borderId="0" xfId="0" applyNumberFormat="1" applyFont="1"/>
    <xf numFmtId="3" fontId="26" fillId="0" borderId="1" xfId="0" applyNumberFormat="1" applyFont="1" applyBorder="1"/>
    <xf numFmtId="0" fontId="23" fillId="0" borderId="3" xfId="0" applyFont="1" applyBorder="1"/>
    <xf numFmtId="0" fontId="20" fillId="3" borderId="19" xfId="6" applyFill="1" applyBorder="1"/>
    <xf numFmtId="0" fontId="20" fillId="3" borderId="17" xfId="6" applyFill="1" applyBorder="1"/>
    <xf numFmtId="0" fontId="23" fillId="3" borderId="18" xfId="0" applyFont="1" applyFill="1" applyBorder="1"/>
    <xf numFmtId="0" fontId="23" fillId="3" borderId="14" xfId="0" applyFont="1" applyFill="1" applyBorder="1"/>
    <xf numFmtId="0" fontId="0" fillId="3" borderId="15" xfId="0" applyFill="1" applyBorder="1"/>
    <xf numFmtId="0" fontId="23" fillId="3" borderId="16" xfId="0" applyFont="1" applyFill="1" applyBorder="1"/>
    <xf numFmtId="0" fontId="11" fillId="0" borderId="18" xfId="10" applyFont="1" applyBorder="1"/>
    <xf numFmtId="0" fontId="11" fillId="0" borderId="19" xfId="10" applyFont="1" applyBorder="1"/>
    <xf numFmtId="0" fontId="11" fillId="0" borderId="14" xfId="10" applyFont="1" applyBorder="1"/>
    <xf numFmtId="0" fontId="11" fillId="0" borderId="15" xfId="10" applyFont="1" applyBorder="1"/>
    <xf numFmtId="0" fontId="11" fillId="0" borderId="16" xfId="10" applyFont="1" applyBorder="1"/>
    <xf numFmtId="0" fontId="11" fillId="0" borderId="17" xfId="10" applyFont="1" applyBorder="1"/>
    <xf numFmtId="0" fontId="0" fillId="0" borderId="18" xfId="0" applyBorder="1" applyAlignment="1">
      <alignment horizontal="left"/>
    </xf>
    <xf numFmtId="0" fontId="0" fillId="0" borderId="14" xfId="0" applyBorder="1" applyAlignment="1">
      <alignment horizontal="left"/>
    </xf>
    <xf numFmtId="0" fontId="23" fillId="0" borderId="15" xfId="0" applyFont="1" applyBorder="1"/>
    <xf numFmtId="0" fontId="0" fillId="4" borderId="0" xfId="0" applyFill="1"/>
    <xf numFmtId="0" fontId="0" fillId="0" borderId="18" xfId="0" applyBorder="1"/>
    <xf numFmtId="0" fontId="23" fillId="0" borderId="17" xfId="0" applyFont="1" applyBorder="1"/>
    <xf numFmtId="0" fontId="42" fillId="0" borderId="15" xfId="3" applyFont="1" applyBorder="1"/>
    <xf numFmtId="0" fontId="23" fillId="0" borderId="19" xfId="3" applyBorder="1" applyAlignment="1">
      <alignment wrapText="1"/>
    </xf>
    <xf numFmtId="0" fontId="0" fillId="0" borderId="16" xfId="0" applyBorder="1" applyAlignment="1">
      <alignment horizontal="left"/>
    </xf>
    <xf numFmtId="2" fontId="23" fillId="0" borderId="0" xfId="0" quotePrefix="1" applyNumberFormat="1" applyFont="1"/>
    <xf numFmtId="0" fontId="0" fillId="8" borderId="0" xfId="0" applyFill="1"/>
    <xf numFmtId="0" fontId="23" fillId="8" borderId="0" xfId="3" applyFill="1"/>
    <xf numFmtId="165" fontId="24" fillId="0" borderId="0" xfId="1" applyNumberFormat="1" applyAlignment="1" applyProtection="1"/>
    <xf numFmtId="0" fontId="20" fillId="8" borderId="0" xfId="6" quotePrefix="1" applyFill="1"/>
    <xf numFmtId="0" fontId="20" fillId="8" borderId="0" xfId="6" applyFill="1"/>
    <xf numFmtId="0" fontId="23" fillId="0" borderId="12" xfId="0" applyFont="1" applyBorder="1" applyAlignment="1">
      <alignment vertical="center" readingOrder="1"/>
    </xf>
    <xf numFmtId="0" fontId="23" fillId="0" borderId="16" xfId="3" applyBorder="1" applyAlignment="1">
      <alignment vertical="center" wrapText="1"/>
    </xf>
    <xf numFmtId="0" fontId="47" fillId="3" borderId="18" xfId="0" applyFont="1" applyFill="1" applyBorder="1"/>
    <xf numFmtId="0" fontId="47" fillId="3" borderId="14" xfId="0" applyFont="1" applyFill="1" applyBorder="1"/>
    <xf numFmtId="0" fontId="7" fillId="3" borderId="16" xfId="6" applyFont="1" applyFill="1" applyBorder="1"/>
    <xf numFmtId="0" fontId="26" fillId="0" borderId="12" xfId="0" applyFont="1" applyBorder="1"/>
    <xf numFmtId="0" fontId="7" fillId="0" borderId="16" xfId="6" applyFont="1" applyBorder="1"/>
    <xf numFmtId="0" fontId="7" fillId="3" borderId="17" xfId="6" applyFont="1" applyFill="1" applyBorder="1"/>
    <xf numFmtId="9" fontId="40" fillId="0" borderId="0" xfId="7" applyNumberFormat="1"/>
    <xf numFmtId="0" fontId="11" fillId="0" borderId="2" xfId="10" applyFont="1" applyBorder="1"/>
    <xf numFmtId="2" fontId="16" fillId="0" borderId="2" xfId="10" applyNumberFormat="1" applyBorder="1"/>
    <xf numFmtId="0" fontId="11" fillId="0" borderId="4" xfId="10" applyFont="1" applyBorder="1"/>
    <xf numFmtId="2" fontId="16" fillId="0" borderId="4" xfId="10" applyNumberFormat="1" applyBorder="1"/>
    <xf numFmtId="0" fontId="9" fillId="0" borderId="16" xfId="6" applyFont="1" applyBorder="1"/>
    <xf numFmtId="0" fontId="47" fillId="0" borderId="18" xfId="0" applyFont="1" applyBorder="1"/>
    <xf numFmtId="0" fontId="47" fillId="0" borderId="14" xfId="0" applyFont="1" applyBorder="1"/>
    <xf numFmtId="0" fontId="23" fillId="0" borderId="18" xfId="3" applyBorder="1"/>
    <xf numFmtId="0" fontId="27" fillId="3" borderId="19" xfId="11" applyFont="1" applyFill="1" applyBorder="1"/>
    <xf numFmtId="0" fontId="27" fillId="3" borderId="15" xfId="11" applyFont="1" applyFill="1" applyBorder="1"/>
    <xf numFmtId="0" fontId="27" fillId="3" borderId="17" xfId="11" applyFont="1" applyFill="1" applyBorder="1"/>
    <xf numFmtId="0" fontId="0" fillId="0" borderId="4" xfId="0" applyBorder="1" applyAlignment="1">
      <alignment horizontal="right"/>
    </xf>
    <xf numFmtId="171" fontId="0" fillId="0" borderId="4" xfId="0" applyNumberFormat="1" applyBorder="1"/>
    <xf numFmtId="167" fontId="0" fillId="0" borderId="4" xfId="0" applyNumberFormat="1" applyBorder="1"/>
    <xf numFmtId="0" fontId="28" fillId="0" borderId="0" xfId="0" quotePrefix="1" applyFont="1"/>
    <xf numFmtId="9" fontId="0" fillId="0" borderId="0" xfId="2" applyFont="1" applyBorder="1" applyAlignment="1">
      <alignment horizontal="center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center"/>
    </xf>
    <xf numFmtId="0" fontId="27" fillId="0" borderId="17" xfId="17" applyFont="1" applyBorder="1" applyAlignment="1">
      <alignment horizontal="left"/>
    </xf>
    <xf numFmtId="0" fontId="23" fillId="0" borderId="0" xfId="0" quotePrefix="1" applyFont="1"/>
    <xf numFmtId="0" fontId="27" fillId="0" borderId="13" xfId="17" applyFont="1" applyBorder="1" applyAlignment="1">
      <alignment horizontal="left"/>
    </xf>
    <xf numFmtId="2" fontId="23" fillId="0" borderId="12" xfId="0" applyNumberFormat="1" applyFont="1" applyBorder="1"/>
    <xf numFmtId="2" fontId="23" fillId="0" borderId="0" xfId="2" quotePrefix="1" applyNumberFormat="1" applyFont="1"/>
    <xf numFmtId="0" fontId="53" fillId="0" borderId="0" xfId="0" applyFont="1"/>
    <xf numFmtId="0" fontId="0" fillId="6" borderId="0" xfId="0" applyFill="1"/>
    <xf numFmtId="0" fontId="6" fillId="0" borderId="0" xfId="10" applyFont="1"/>
    <xf numFmtId="2" fontId="23" fillId="0" borderId="1" xfId="0" quotePrefix="1" applyNumberFormat="1" applyFont="1" applyBorder="1"/>
    <xf numFmtId="167" fontId="23" fillId="0" borderId="1" xfId="3" applyNumberFormat="1" applyBorder="1"/>
    <xf numFmtId="0" fontId="23" fillId="0" borderId="19" xfId="0" applyFont="1" applyBorder="1"/>
    <xf numFmtId="164" fontId="36" fillId="0" borderId="6" xfId="0" applyNumberFormat="1" applyFont="1" applyBorder="1"/>
    <xf numFmtId="1" fontId="23" fillId="0" borderId="0" xfId="0" quotePrefix="1" applyNumberFormat="1" applyFont="1"/>
    <xf numFmtId="1" fontId="23" fillId="0" borderId="2" xfId="7" applyNumberFormat="1" applyFont="1" applyBorder="1" applyAlignment="1">
      <alignment horizontal="center"/>
    </xf>
    <xf numFmtId="0" fontId="54" fillId="0" borderId="3" xfId="0" applyFont="1" applyBorder="1"/>
    <xf numFmtId="2" fontId="23" fillId="0" borderId="0" xfId="0" quotePrefix="1" applyNumberFormat="1" applyFont="1" applyAlignment="1">
      <alignment horizontal="center"/>
    </xf>
    <xf numFmtId="0" fontId="5" fillId="0" borderId="0" xfId="6" applyFont="1"/>
    <xf numFmtId="0" fontId="23" fillId="0" borderId="4" xfId="3" applyBorder="1" applyAlignment="1">
      <alignment horizontal="left"/>
    </xf>
    <xf numFmtId="0" fontId="23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1" fontId="0" fillId="0" borderId="0" xfId="0" quotePrefix="1" applyNumberFormat="1"/>
    <xf numFmtId="164" fontId="0" fillId="8" borderId="0" xfId="0" applyNumberFormat="1" applyFill="1"/>
    <xf numFmtId="165" fontId="25" fillId="6" borderId="0" xfId="0" applyNumberFormat="1" applyFont="1" applyFill="1"/>
    <xf numFmtId="2" fontId="0" fillId="6" borderId="0" xfId="0" applyNumberFormat="1" applyFill="1"/>
    <xf numFmtId="0" fontId="38" fillId="6" borderId="0" xfId="0" applyFont="1" applyFill="1"/>
    <xf numFmtId="164" fontId="26" fillId="0" borderId="0" xfId="0" applyNumberFormat="1" applyFont="1"/>
    <xf numFmtId="2" fontId="23" fillId="0" borderId="4" xfId="0" quotePrefix="1" applyNumberFormat="1" applyFont="1" applyBorder="1" applyAlignment="1">
      <alignment horizontal="center"/>
    </xf>
    <xf numFmtId="2" fontId="29" fillId="0" borderId="4" xfId="0" applyNumberFormat="1" applyFont="1" applyBorder="1" applyAlignment="1">
      <alignment horizontal="center"/>
    </xf>
    <xf numFmtId="0" fontId="4" fillId="5" borderId="0" xfId="6" applyFont="1" applyFill="1"/>
    <xf numFmtId="168" fontId="20" fillId="0" borderId="0" xfId="6" applyNumberFormat="1" applyAlignment="1">
      <alignment horizontal="right"/>
    </xf>
    <xf numFmtId="2" fontId="20" fillId="0" borderId="0" xfId="6" applyNumberFormat="1"/>
    <xf numFmtId="2" fontId="27" fillId="0" borderId="0" xfId="17" applyNumberFormat="1" applyFont="1" applyAlignment="1">
      <alignment horizontal="left"/>
    </xf>
    <xf numFmtId="2" fontId="20" fillId="0" borderId="0" xfId="6" applyNumberFormat="1" applyAlignment="1">
      <alignment horizontal="right"/>
    </xf>
    <xf numFmtId="2" fontId="0" fillId="0" borderId="1" xfId="0" applyNumberFormat="1" applyBorder="1" applyAlignment="1">
      <alignment horizontal="right"/>
    </xf>
    <xf numFmtId="2" fontId="40" fillId="0" borderId="0" xfId="7" applyNumberFormat="1"/>
    <xf numFmtId="4" fontId="20" fillId="0" borderId="0" xfId="6" applyNumberFormat="1"/>
    <xf numFmtId="4" fontId="23" fillId="0" borderId="0" xfId="0" applyNumberFormat="1" applyFont="1"/>
    <xf numFmtId="4" fontId="23" fillId="0" borderId="1" xfId="0" applyNumberFormat="1" applyFont="1" applyBorder="1"/>
    <xf numFmtId="4" fontId="0" fillId="0" borderId="1" xfId="0" applyNumberFormat="1" applyBorder="1"/>
    <xf numFmtId="171" fontId="23" fillId="0" borderId="0" xfId="0" applyNumberFormat="1" applyFont="1"/>
    <xf numFmtId="3" fontId="23" fillId="0" borderId="0" xfId="0" applyNumberFormat="1" applyFont="1"/>
    <xf numFmtId="171" fontId="23" fillId="0" borderId="11" xfId="0" applyNumberFormat="1" applyFont="1" applyBorder="1"/>
    <xf numFmtId="3" fontId="23" fillId="0" borderId="11" xfId="0" applyNumberFormat="1" applyFont="1" applyBorder="1"/>
    <xf numFmtId="2" fontId="23" fillId="0" borderId="11" xfId="0" applyNumberFormat="1" applyFont="1" applyBorder="1"/>
    <xf numFmtId="0" fontId="41" fillId="0" borderId="11" xfId="6" applyFont="1" applyBorder="1"/>
    <xf numFmtId="3" fontId="23" fillId="0" borderId="1" xfId="0" applyNumberFormat="1" applyFont="1" applyBorder="1"/>
    <xf numFmtId="0" fontId="55" fillId="0" borderId="0" xfId="6" applyFont="1"/>
    <xf numFmtId="168" fontId="55" fillId="0" borderId="0" xfId="6" applyNumberFormat="1" applyFont="1"/>
    <xf numFmtId="0" fontId="55" fillId="0" borderId="0" xfId="6" applyFont="1" applyAlignment="1">
      <alignment horizontal="right"/>
    </xf>
    <xf numFmtId="164" fontId="41" fillId="0" borderId="0" xfId="6" applyNumberFormat="1" applyFont="1"/>
    <xf numFmtId="168" fontId="23" fillId="0" borderId="2" xfId="7" quotePrefix="1" applyNumberFormat="1" applyFont="1" applyBorder="1" applyAlignment="1">
      <alignment horizontal="center"/>
    </xf>
    <xf numFmtId="168" fontId="41" fillId="0" borderId="0" xfId="6" applyNumberFormat="1" applyFont="1"/>
    <xf numFmtId="0" fontId="41" fillId="0" borderId="0" xfId="6" applyFont="1" applyAlignment="1">
      <alignment horizontal="right"/>
    </xf>
    <xf numFmtId="168" fontId="41" fillId="0" borderId="0" xfId="6" quotePrefix="1" applyNumberFormat="1" applyFont="1"/>
    <xf numFmtId="0" fontId="41" fillId="0" borderId="19" xfId="6" applyFont="1" applyBorder="1"/>
    <xf numFmtId="0" fontId="41" fillId="0" borderId="16" xfId="6" applyFont="1" applyBorder="1"/>
    <xf numFmtId="0" fontId="41" fillId="0" borderId="17" xfId="6" applyFont="1" applyBorder="1"/>
    <xf numFmtId="166" fontId="23" fillId="0" borderId="0" xfId="0" applyNumberFormat="1" applyFont="1" applyAlignment="1">
      <alignment horizontal="right"/>
    </xf>
    <xf numFmtId="0" fontId="41" fillId="3" borderId="18" xfId="6" applyFont="1" applyFill="1" applyBorder="1"/>
    <xf numFmtId="0" fontId="41" fillId="3" borderId="19" xfId="6" applyFont="1" applyFill="1" applyBorder="1"/>
    <xf numFmtId="2" fontId="23" fillId="3" borderId="16" xfId="0" applyNumberFormat="1" applyFont="1" applyFill="1" applyBorder="1"/>
    <xf numFmtId="0" fontId="41" fillId="3" borderId="17" xfId="6" applyFont="1" applyFill="1" applyBorder="1"/>
    <xf numFmtId="0" fontId="41" fillId="0" borderId="1" xfId="6" applyFont="1" applyBorder="1"/>
    <xf numFmtId="168" fontId="23" fillId="0" borderId="2" xfId="0" quotePrefix="1" applyNumberFormat="1" applyFont="1" applyBorder="1" applyAlignment="1">
      <alignment horizontal="center"/>
    </xf>
    <xf numFmtId="168" fontId="29" fillId="0" borderId="2" xfId="0" applyNumberFormat="1" applyFont="1" applyBorder="1" applyAlignment="1">
      <alignment horizontal="center"/>
    </xf>
    <xf numFmtId="0" fontId="23" fillId="0" borderId="19" xfId="17" applyFont="1" applyBorder="1" applyAlignment="1">
      <alignment horizontal="left"/>
    </xf>
    <xf numFmtId="0" fontId="23" fillId="0" borderId="15" xfId="17" applyFont="1" applyBorder="1" applyAlignment="1">
      <alignment horizontal="left"/>
    </xf>
    <xf numFmtId="0" fontId="23" fillId="0" borderId="17" xfId="17" applyFont="1" applyBorder="1" applyAlignment="1">
      <alignment horizontal="left"/>
    </xf>
    <xf numFmtId="2" fontId="23" fillId="0" borderId="0" xfId="17" applyNumberFormat="1" applyFont="1"/>
    <xf numFmtId="2" fontId="23" fillId="0" borderId="18" xfId="0" applyNumberFormat="1" applyFont="1" applyBorder="1" applyAlignment="1">
      <alignment horizontal="left"/>
    </xf>
    <xf numFmtId="2" fontId="23" fillId="0" borderId="14" xfId="17" applyNumberFormat="1" applyFont="1" applyBorder="1"/>
    <xf numFmtId="2" fontId="23" fillId="0" borderId="16" xfId="17" applyNumberFormat="1" applyFont="1" applyBorder="1"/>
    <xf numFmtId="2" fontId="23" fillId="0" borderId="0" xfId="0" applyNumberFormat="1" applyFont="1" applyAlignment="1">
      <alignment horizontal="right"/>
    </xf>
    <xf numFmtId="2" fontId="23" fillId="0" borderId="0" xfId="7" applyNumberFormat="1" applyFont="1" applyAlignment="1">
      <alignment horizontal="center"/>
    </xf>
    <xf numFmtId="1" fontId="41" fillId="0" borderId="0" xfId="6" applyNumberFormat="1" applyFont="1"/>
    <xf numFmtId="2" fontId="23" fillId="0" borderId="0" xfId="7" quotePrefix="1" applyNumberFormat="1" applyFont="1" applyAlignment="1">
      <alignment horizontal="center"/>
    </xf>
    <xf numFmtId="2" fontId="41" fillId="0" borderId="0" xfId="6" applyNumberFormat="1" applyFont="1"/>
    <xf numFmtId="2" fontId="23" fillId="0" borderId="2" xfId="7" quotePrefix="1" applyNumberFormat="1" applyFont="1" applyBorder="1" applyAlignment="1">
      <alignment horizontal="center"/>
    </xf>
    <xf numFmtId="2" fontId="56" fillId="0" borderId="1" xfId="6" applyNumberFormat="1" applyFont="1" applyBorder="1" applyAlignment="1">
      <alignment wrapText="1"/>
    </xf>
    <xf numFmtId="0" fontId="41" fillId="0" borderId="0" xfId="6" applyFont="1" applyAlignment="1">
      <alignment wrapText="1"/>
    </xf>
    <xf numFmtId="0" fontId="38" fillId="0" borderId="0" xfId="7" applyFont="1"/>
    <xf numFmtId="0" fontId="23" fillId="3" borderId="17" xfId="0" applyFont="1" applyFill="1" applyBorder="1"/>
    <xf numFmtId="2" fontId="23" fillId="0" borderId="1" xfId="0" applyNumberFormat="1" applyFont="1" applyBorder="1" applyAlignment="1">
      <alignment wrapText="1"/>
    </xf>
    <xf numFmtId="0" fontId="23" fillId="0" borderId="1" xfId="0" applyFont="1" applyBorder="1" applyAlignment="1">
      <alignment wrapText="1"/>
    </xf>
    <xf numFmtId="0" fontId="0" fillId="0" borderId="0" xfId="0" applyAlignment="1">
      <alignment horizontal="left" wrapText="1"/>
    </xf>
    <xf numFmtId="0" fontId="23" fillId="0" borderId="0" xfId="0" applyFont="1" applyAlignment="1">
      <alignment horizontal="left" wrapText="1"/>
    </xf>
    <xf numFmtId="0" fontId="0" fillId="0" borderId="1" xfId="0" applyBorder="1" applyAlignment="1">
      <alignment horizontal="left" wrapText="1"/>
    </xf>
    <xf numFmtId="14" fontId="23" fillId="0" borderId="0" xfId="0" applyNumberFormat="1" applyFont="1" applyAlignment="1">
      <alignment horizontal="right"/>
    </xf>
    <xf numFmtId="14" fontId="23" fillId="0" borderId="1" xfId="0" applyNumberFormat="1" applyFont="1" applyBorder="1" applyAlignment="1">
      <alignment horizontal="right"/>
    </xf>
    <xf numFmtId="1" fontId="23" fillId="0" borderId="0" xfId="0" applyNumberFormat="1" applyFont="1"/>
    <xf numFmtId="0" fontId="28" fillId="0" borderId="1" xfId="3" applyFont="1" applyBorder="1" applyAlignment="1">
      <alignment horizontal="right"/>
    </xf>
    <xf numFmtId="0" fontId="28" fillId="0" borderId="1" xfId="3" applyFont="1" applyBorder="1" applyAlignment="1">
      <alignment horizontal="center" wrapText="1"/>
    </xf>
    <xf numFmtId="0" fontId="28" fillId="0" borderId="1" xfId="3" applyFont="1" applyBorder="1" applyAlignment="1">
      <alignment wrapText="1"/>
    </xf>
    <xf numFmtId="0" fontId="41" fillId="0" borderId="0" xfId="10" applyFont="1"/>
    <xf numFmtId="0" fontId="41" fillId="0" borderId="2" xfId="10" applyFont="1" applyBorder="1"/>
    <xf numFmtId="167" fontId="41" fillId="0" borderId="2" xfId="10" applyNumberFormat="1" applyFont="1" applyBorder="1"/>
    <xf numFmtId="167" fontId="41" fillId="0" borderId="0" xfId="10" applyNumberFormat="1" applyFont="1"/>
    <xf numFmtId="0" fontId="41" fillId="0" borderId="1" xfId="10" applyFont="1" applyBorder="1"/>
    <xf numFmtId="167" fontId="41" fillId="0" borderId="1" xfId="10" applyNumberFormat="1" applyFont="1" applyBorder="1"/>
    <xf numFmtId="0" fontId="41" fillId="0" borderId="18" xfId="10" applyFont="1" applyBorder="1"/>
    <xf numFmtId="0" fontId="41" fillId="0" borderId="19" xfId="10" applyFont="1" applyBorder="1"/>
    <xf numFmtId="0" fontId="41" fillId="0" borderId="14" xfId="10" applyFont="1" applyBorder="1"/>
    <xf numFmtId="0" fontId="41" fillId="0" borderId="15" xfId="10" applyFont="1" applyBorder="1"/>
    <xf numFmtId="0" fontId="41" fillId="0" borderId="16" xfId="10" applyFont="1" applyBorder="1"/>
    <xf numFmtId="0" fontId="41" fillId="0" borderId="17" xfId="10" applyFont="1" applyBorder="1"/>
    <xf numFmtId="0" fontId="23" fillId="0" borderId="1" xfId="0" applyFont="1" applyBorder="1" applyAlignment="1">
      <alignment horizontal="center" wrapText="1"/>
    </xf>
    <xf numFmtId="164" fontId="23" fillId="0" borderId="0" xfId="0" applyNumberFormat="1" applyFont="1"/>
    <xf numFmtId="167" fontId="23" fillId="0" borderId="0" xfId="0" applyNumberFormat="1" applyFont="1" applyAlignment="1">
      <alignment horizontal="center"/>
    </xf>
    <xf numFmtId="164" fontId="23" fillId="0" borderId="1" xfId="0" applyNumberFormat="1" applyFont="1" applyBorder="1"/>
    <xf numFmtId="167" fontId="23" fillId="0" borderId="1" xfId="0" applyNumberFormat="1" applyFont="1" applyBorder="1" applyAlignment="1">
      <alignment horizontal="center"/>
    </xf>
    <xf numFmtId="166" fontId="23" fillId="0" borderId="1" xfId="0" applyNumberFormat="1" applyFont="1" applyBorder="1"/>
    <xf numFmtId="168" fontId="23" fillId="0" borderId="0" xfId="6" applyNumberFormat="1" applyFont="1"/>
    <xf numFmtId="1" fontId="23" fillId="0" borderId="0" xfId="0" applyNumberFormat="1" applyFont="1" applyAlignment="1">
      <alignment horizontal="right"/>
    </xf>
    <xf numFmtId="1" fontId="23" fillId="0" borderId="2" xfId="7" quotePrefix="1" applyNumberFormat="1" applyFont="1" applyBorder="1" applyAlignment="1">
      <alignment horizontal="center"/>
    </xf>
    <xf numFmtId="1" fontId="23" fillId="0" borderId="0" xfId="6" applyNumberFormat="1" applyFont="1"/>
    <xf numFmtId="3" fontId="28" fillId="0" borderId="0" xfId="0" applyNumberFormat="1" applyFont="1"/>
    <xf numFmtId="0" fontId="23" fillId="0" borderId="4" xfId="0" applyFont="1" applyBorder="1"/>
    <xf numFmtId="1" fontId="23" fillId="0" borderId="1" xfId="0" applyNumberFormat="1" applyFont="1" applyBorder="1"/>
    <xf numFmtId="0" fontId="23" fillId="0" borderId="18" xfId="3" applyBorder="1" applyAlignment="1">
      <alignment wrapText="1"/>
    </xf>
    <xf numFmtId="0" fontId="26" fillId="0" borderId="18" xfId="3" applyFont="1" applyBorder="1" applyAlignment="1">
      <alignment wrapText="1"/>
    </xf>
    <xf numFmtId="0" fontId="55" fillId="3" borderId="17" xfId="6" applyFont="1" applyFill="1" applyBorder="1"/>
    <xf numFmtId="168" fontId="3" fillId="0" borderId="0" xfId="6" quotePrefix="1" applyNumberFormat="1" applyFont="1"/>
    <xf numFmtId="0" fontId="41" fillId="0" borderId="1" xfId="6" applyFont="1" applyBorder="1" applyAlignment="1">
      <alignment wrapText="1"/>
    </xf>
    <xf numFmtId="1" fontId="26" fillId="0" borderId="15" xfId="3" applyNumberFormat="1" applyFont="1" applyBorder="1"/>
    <xf numFmtId="1" fontId="0" fillId="0" borderId="15" xfId="0" applyNumberFormat="1" applyBorder="1"/>
    <xf numFmtId="167" fontId="0" fillId="0" borderId="0" xfId="0" applyNumberFormat="1" applyAlignment="1">
      <alignment horizontal="right"/>
    </xf>
    <xf numFmtId="0" fontId="23" fillId="0" borderId="12" xfId="3" applyBorder="1" applyAlignment="1">
      <alignment horizontal="left"/>
    </xf>
    <xf numFmtId="2" fontId="26" fillId="0" borderId="0" xfId="0" applyNumberFormat="1" applyFont="1" applyAlignment="1">
      <alignment horizontal="left" wrapText="1"/>
    </xf>
    <xf numFmtId="0" fontId="26" fillId="0" borderId="0" xfId="0" applyFont="1" applyAlignment="1">
      <alignment horizontal="left" wrapText="1"/>
    </xf>
    <xf numFmtId="171" fontId="23" fillId="0" borderId="1" xfId="0" applyNumberFormat="1" applyFont="1" applyBorder="1"/>
    <xf numFmtId="0" fontId="55" fillId="0" borderId="1" xfId="6" applyFont="1" applyBorder="1"/>
    <xf numFmtId="0" fontId="2" fillId="0" borderId="0" xfId="6" applyFont="1"/>
    <xf numFmtId="164" fontId="2" fillId="0" borderId="0" xfId="6" applyNumberFormat="1" applyFont="1"/>
    <xf numFmtId="168" fontId="47" fillId="0" borderId="2" xfId="7" quotePrefix="1" applyNumberFormat="1" applyFont="1" applyBorder="1" applyAlignment="1">
      <alignment horizontal="center"/>
    </xf>
    <xf numFmtId="168" fontId="57" fillId="0" borderId="2" xfId="7" applyNumberFormat="1" applyFont="1" applyBorder="1" applyAlignment="1">
      <alignment horizontal="center"/>
    </xf>
    <xf numFmtId="168" fontId="2" fillId="0" borderId="0" xfId="6" applyNumberFormat="1" applyFont="1"/>
    <xf numFmtId="0" fontId="2" fillId="0" borderId="0" xfId="6" applyFont="1" applyAlignment="1">
      <alignment horizontal="right"/>
    </xf>
    <xf numFmtId="168" fontId="2" fillId="0" borderId="0" xfId="6" quotePrefix="1" applyNumberFormat="1" applyFont="1"/>
    <xf numFmtId="3" fontId="23" fillId="0" borderId="0" xfId="0" quotePrefix="1" applyNumberFormat="1" applyFont="1"/>
    <xf numFmtId="1" fontId="0" fillId="0" borderId="0" xfId="0" applyNumberFormat="1" applyAlignment="1">
      <alignment horizontal="right"/>
    </xf>
    <xf numFmtId="0" fontId="42" fillId="0" borderId="1" xfId="3" applyFont="1" applyBorder="1"/>
    <xf numFmtId="0" fontId="0" fillId="0" borderId="1" xfId="0" applyBorder="1" applyAlignment="1">
      <alignment vertical="top"/>
    </xf>
    <xf numFmtId="0" fontId="42" fillId="0" borderId="0" xfId="0" applyFont="1"/>
    <xf numFmtId="0" fontId="1" fillId="0" borderId="0" xfId="18" applyFont="1"/>
    <xf numFmtId="0" fontId="1" fillId="8" borderId="0" xfId="18" applyFont="1" applyFill="1"/>
    <xf numFmtId="0" fontId="58" fillId="0" borderId="1" xfId="18" applyFont="1" applyBorder="1" applyAlignment="1">
      <alignment horizontal="center"/>
    </xf>
    <xf numFmtId="0" fontId="58" fillId="0" borderId="1" xfId="18" applyFont="1" applyBorder="1"/>
    <xf numFmtId="0" fontId="41" fillId="0" borderId="0" xfId="18" applyFont="1" applyAlignment="1">
      <alignment horizontal="center"/>
    </xf>
    <xf numFmtId="0" fontId="41" fillId="0" borderId="0" xfId="18" applyFont="1"/>
    <xf numFmtId="0" fontId="41" fillId="0" borderId="0" xfId="18" applyFont="1" applyAlignment="1">
      <alignment horizontal="center" vertical="center"/>
    </xf>
    <xf numFmtId="0" fontId="41" fillId="0" borderId="0" xfId="18" applyFont="1" applyAlignment="1">
      <alignment vertical="center"/>
    </xf>
    <xf numFmtId="0" fontId="41" fillId="0" borderId="0" xfId="18" applyFont="1" applyAlignment="1">
      <alignment wrapText="1"/>
    </xf>
    <xf numFmtId="0" fontId="41" fillId="0" borderId="1" xfId="18" applyFont="1" applyBorder="1" applyAlignment="1">
      <alignment horizontal="center"/>
    </xf>
    <xf numFmtId="0" fontId="41" fillId="0" borderId="1" xfId="18" applyFont="1" applyBorder="1"/>
    <xf numFmtId="0" fontId="41" fillId="0" borderId="1" xfId="18" quotePrefix="1" applyFont="1" applyBorder="1"/>
    <xf numFmtId="0" fontId="60" fillId="0" borderId="0" xfId="19" applyFont="1"/>
    <xf numFmtId="171" fontId="28" fillId="0" borderId="0" xfId="0" applyNumberFormat="1" applyFont="1"/>
    <xf numFmtId="171" fontId="28" fillId="0" borderId="1" xfId="0" applyNumberFormat="1" applyFont="1" applyBorder="1"/>
    <xf numFmtId="2" fontId="28" fillId="0" borderId="0" xfId="0" applyNumberFormat="1" applyFont="1"/>
    <xf numFmtId="2" fontId="28" fillId="0" borderId="1" xfId="0" applyNumberFormat="1" applyFont="1" applyBorder="1"/>
    <xf numFmtId="9" fontId="0" fillId="0" borderId="0" xfId="2" applyFont="1"/>
    <xf numFmtId="0" fontId="54" fillId="0" borderId="6" xfId="0" applyFont="1" applyBorder="1"/>
    <xf numFmtId="0" fontId="24" fillId="0" borderId="0" xfId="1" applyBorder="1" applyAlignment="1" applyProtection="1"/>
    <xf numFmtId="0" fontId="24" fillId="0" borderId="3" xfId="1" applyBorder="1" applyAlignment="1" applyProtection="1">
      <alignment horizontal="left" readingOrder="1"/>
    </xf>
    <xf numFmtId="171" fontId="0" fillId="0" borderId="0" xfId="0" applyNumberFormat="1" applyAlignment="1">
      <alignment horizontal="center"/>
    </xf>
    <xf numFmtId="171" fontId="0" fillId="0" borderId="0" xfId="0" quotePrefix="1" applyNumberFormat="1" applyAlignment="1">
      <alignment horizontal="center"/>
    </xf>
    <xf numFmtId="171" fontId="0" fillId="0" borderId="1" xfId="0" applyNumberFormat="1" applyBorder="1" applyAlignment="1">
      <alignment horizontal="center"/>
    </xf>
    <xf numFmtId="171" fontId="0" fillId="0" borderId="1" xfId="0" quotePrefix="1" applyNumberFormat="1" applyBorder="1" applyAlignment="1">
      <alignment horizontal="center"/>
    </xf>
    <xf numFmtId="0" fontId="54" fillId="0" borderId="0" xfId="0" applyFont="1"/>
    <xf numFmtId="0" fontId="54" fillId="0" borderId="0" xfId="0" quotePrefix="1" applyFont="1"/>
    <xf numFmtId="0" fontId="39" fillId="0" borderId="1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4" fillId="0" borderId="1" xfId="0" applyFont="1" applyBorder="1" applyAlignment="1">
      <alignment horizontal="center"/>
    </xf>
    <xf numFmtId="3" fontId="54" fillId="0" borderId="0" xfId="0" applyNumberFormat="1" applyFont="1" applyAlignment="1">
      <alignment horizontal="center"/>
    </xf>
    <xf numFmtId="3" fontId="54" fillId="0" borderId="1" xfId="0" applyNumberFormat="1" applyFont="1" applyBorder="1" applyAlignment="1">
      <alignment horizontal="center"/>
    </xf>
    <xf numFmtId="1" fontId="0" fillId="0" borderId="4" xfId="0" applyNumberFormat="1" applyBorder="1"/>
    <xf numFmtId="0" fontId="31" fillId="0" borderId="8" xfId="0" applyFont="1" applyBorder="1"/>
    <xf numFmtId="0" fontId="0" fillId="0" borderId="8" xfId="0" applyBorder="1"/>
    <xf numFmtId="0" fontId="32" fillId="0" borderId="10" xfId="1" applyFont="1" applyBorder="1" applyAlignment="1" applyProtection="1"/>
    <xf numFmtId="0" fontId="0" fillId="0" borderId="5" xfId="0" applyBorder="1"/>
    <xf numFmtId="0" fontId="0" fillId="0" borderId="6" xfId="0" applyBorder="1"/>
    <xf numFmtId="0" fontId="0" fillId="0" borderId="7" xfId="0" applyBorder="1"/>
    <xf numFmtId="9" fontId="30" fillId="2" borderId="0" xfId="2" applyFont="1" applyFill="1" applyAlignment="1">
      <alignment horizontal="center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23" fillId="0" borderId="0" xfId="3" applyAlignment="1">
      <alignment horizontal="center"/>
    </xf>
    <xf numFmtId="0" fontId="23" fillId="0" borderId="2" xfId="3" applyBorder="1" applyAlignment="1">
      <alignment horizontal="center"/>
    </xf>
    <xf numFmtId="0" fontId="28" fillId="0" borderId="1" xfId="3" applyFont="1" applyBorder="1" applyAlignment="1">
      <alignment horizontal="center"/>
    </xf>
    <xf numFmtId="0" fontId="26" fillId="0" borderId="12" xfId="3" applyFont="1" applyBorder="1"/>
    <xf numFmtId="0" fontId="0" fillId="0" borderId="13" xfId="0" applyBorder="1"/>
    <xf numFmtId="0" fontId="3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3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9" fontId="26" fillId="0" borderId="0" xfId="2" applyFont="1" applyFill="1" applyBorder="1" applyAlignment="1">
      <alignment horizontal="center"/>
    </xf>
    <xf numFmtId="0" fontId="23" fillId="0" borderId="1" xfId="3" applyBorder="1" applyAlignment="1">
      <alignment horizontal="center"/>
    </xf>
    <xf numFmtId="0" fontId="23" fillId="0" borderId="1" xfId="0" applyFont="1" applyBorder="1" applyAlignment="1">
      <alignment horizontal="center" wrapText="1"/>
    </xf>
    <xf numFmtId="0" fontId="23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0" xfId="0" applyFont="1" applyAlignment="1">
      <alignment horizontal="center"/>
    </xf>
    <xf numFmtId="49" fontId="28" fillId="0" borderId="0" xfId="0" applyNumberFormat="1" applyFont="1" applyAlignment="1">
      <alignment horizontal="left" vertical="top" wrapText="1"/>
    </xf>
    <xf numFmtId="0" fontId="41" fillId="0" borderId="2" xfId="18" applyFont="1" applyBorder="1" applyAlignment="1">
      <alignment horizontal="left"/>
    </xf>
    <xf numFmtId="0" fontId="28" fillId="0" borderId="0" xfId="0" applyFont="1" applyAlignment="1">
      <alignment horizontal="left" wrapText="1"/>
    </xf>
    <xf numFmtId="0" fontId="24" fillId="0" borderId="0" xfId="1" applyAlignment="1" applyProtection="1">
      <alignment horizontal="left"/>
    </xf>
    <xf numFmtId="0" fontId="23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6" fillId="0" borderId="1" xfId="0" applyFont="1" applyBorder="1" applyAlignment="1">
      <alignment horizontal="center"/>
    </xf>
  </cellXfs>
  <cellStyles count="20">
    <cellStyle name="Comma 2" xfId="15" xr:uid="{00000000-0005-0000-0000-000000000000}"/>
    <cellStyle name="Hyperlink" xfId="1" builtinId="8"/>
    <cellStyle name="Hyperlink 2" xfId="19" xr:uid="{00000000-0005-0000-0000-000002000000}"/>
    <cellStyle name="Normal" xfId="0" builtinId="0"/>
    <cellStyle name="Normal 2" xfId="3" xr:uid="{00000000-0005-0000-0000-000004000000}"/>
    <cellStyle name="Normal 3" xfId="4" xr:uid="{00000000-0005-0000-0000-000005000000}"/>
    <cellStyle name="Normal 3 2" xfId="7" xr:uid="{00000000-0005-0000-0000-000006000000}"/>
    <cellStyle name="Normal 3 3" xfId="9" xr:uid="{00000000-0005-0000-0000-000007000000}"/>
    <cellStyle name="Normal 3 3 2" xfId="10" xr:uid="{00000000-0005-0000-0000-000008000000}"/>
    <cellStyle name="Normal 4" xfId="5" xr:uid="{00000000-0005-0000-0000-000009000000}"/>
    <cellStyle name="Normal 4 2" xfId="6" xr:uid="{00000000-0005-0000-0000-00000A000000}"/>
    <cellStyle name="Normal 4 3" xfId="8" xr:uid="{00000000-0005-0000-0000-00000B000000}"/>
    <cellStyle name="Normal 5" xfId="12" xr:uid="{00000000-0005-0000-0000-00000C000000}"/>
    <cellStyle name="Normal 6" xfId="13" xr:uid="{00000000-0005-0000-0000-00000D000000}"/>
    <cellStyle name="Normal 6 3" xfId="14" xr:uid="{00000000-0005-0000-0000-00000E000000}"/>
    <cellStyle name="Normal 7" xfId="16" xr:uid="{00000000-0005-0000-0000-00000F000000}"/>
    <cellStyle name="Normal 8" xfId="18" xr:uid="{00000000-0005-0000-0000-000010000000}"/>
    <cellStyle name="Normal_us_ng" xfId="11" xr:uid="{00000000-0005-0000-0000-000011000000}"/>
    <cellStyle name="Normal_us_psd_m" xfId="17" xr:uid="{00000000-0005-0000-0000-000012000000}"/>
    <cellStyle name="Percent" xfId="2" builtinId="5"/>
  </cellStyles>
  <dxfs count="28"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lor theme="0" tint="-0.24994659260841701"/>
      </font>
    </dxf>
    <dxf>
      <font>
        <color theme="0" tint="-0.24994659260841701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lor theme="0" tint="-0.24994659260841701"/>
      </font>
    </dxf>
    <dxf>
      <font>
        <color theme="0" tint="-0.24994659260841701"/>
      </font>
    </dxf>
    <dxf>
      <font>
        <condense val="0"/>
        <extend val="0"/>
        <color indexed="55"/>
      </font>
    </dxf>
  </dxfs>
  <tableStyles count="0" defaultTableStyle="TableStyleMedium9" defaultPivotStyle="PivotStyleLight16"/>
  <colors>
    <mruColors>
      <color rgb="FFFAB17A"/>
      <color rgb="FFECE3F5"/>
      <color rgb="FFCF97D5"/>
      <color rgb="FF95A0D7"/>
      <color rgb="FFE2C7E7"/>
      <color rgb="FFC8858C"/>
      <color rgb="FFF6C07E"/>
      <color rgb="FFF7D393"/>
      <color rgb="FFEF7F03"/>
      <color rgb="FFFFC7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39450556485312E-2"/>
          <c:y val="0.1432916071047789"/>
          <c:w val="0.71915022817269791"/>
          <c:h val="0.53755502728658411"/>
        </c:manualLayout>
      </c:layout>
      <c:lineChart>
        <c:grouping val="standard"/>
        <c:varyColors val="0"/>
        <c:ser>
          <c:idx val="5"/>
          <c:order val="0"/>
          <c:tx>
            <c:v>Historical spot price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'1'!$C$27:$C$110</c:f>
              <c:numCache>
                <c:formatCode>0.00</c:formatCode>
                <c:ptCount val="84"/>
                <c:pt idx="0">
                  <c:v>51.375999999999998</c:v>
                </c:pt>
                <c:pt idx="1">
                  <c:v>54.954000000000001</c:v>
                </c:pt>
                <c:pt idx="2">
                  <c:v>58.151000000000003</c:v>
                </c:pt>
                <c:pt idx="3">
                  <c:v>63.862000000000002</c:v>
                </c:pt>
                <c:pt idx="4">
                  <c:v>60.826999999999998</c:v>
                </c:pt>
                <c:pt idx="5">
                  <c:v>54.656999999999996</c:v>
                </c:pt>
                <c:pt idx="6">
                  <c:v>57.353999999999999</c:v>
                </c:pt>
                <c:pt idx="7">
                  <c:v>54.805</c:v>
                </c:pt>
                <c:pt idx="8">
                  <c:v>56.947000000000003</c:v>
                </c:pt>
                <c:pt idx="9">
                  <c:v>53.963000000000001</c:v>
                </c:pt>
                <c:pt idx="10">
                  <c:v>57.027000000000001</c:v>
                </c:pt>
                <c:pt idx="11">
                  <c:v>59.877000000000002</c:v>
                </c:pt>
                <c:pt idx="12">
                  <c:v>57.52</c:v>
                </c:pt>
                <c:pt idx="13">
                  <c:v>50.54</c:v>
                </c:pt>
                <c:pt idx="14">
                  <c:v>29.21</c:v>
                </c:pt>
                <c:pt idx="15">
                  <c:v>16.55</c:v>
                </c:pt>
                <c:pt idx="16">
                  <c:v>28.56</c:v>
                </c:pt>
                <c:pt idx="17">
                  <c:v>38.31</c:v>
                </c:pt>
                <c:pt idx="18">
                  <c:v>40.71</c:v>
                </c:pt>
                <c:pt idx="19">
                  <c:v>42.34</c:v>
                </c:pt>
                <c:pt idx="20">
                  <c:v>39.630000000000003</c:v>
                </c:pt>
                <c:pt idx="21">
                  <c:v>39.4</c:v>
                </c:pt>
                <c:pt idx="22">
                  <c:v>40.94</c:v>
                </c:pt>
                <c:pt idx="23">
                  <c:v>47.02</c:v>
                </c:pt>
                <c:pt idx="24">
                  <c:v>52</c:v>
                </c:pt>
                <c:pt idx="25">
                  <c:v>59.04</c:v>
                </c:pt>
                <c:pt idx="26">
                  <c:v>62.33</c:v>
                </c:pt>
                <c:pt idx="27">
                  <c:v>61.72</c:v>
                </c:pt>
                <c:pt idx="28">
                  <c:v>65.17</c:v>
                </c:pt>
                <c:pt idx="29">
                  <c:v>71.38</c:v>
                </c:pt>
                <c:pt idx="30">
                  <c:v>72.489999999999995</c:v>
                </c:pt>
                <c:pt idx="31">
                  <c:v>67.73</c:v>
                </c:pt>
                <c:pt idx="32">
                  <c:v>71.650000000000006</c:v>
                </c:pt>
                <c:pt idx="33">
                  <c:v>81.48</c:v>
                </c:pt>
                <c:pt idx="34">
                  <c:v>79.150000000000006</c:v>
                </c:pt>
                <c:pt idx="35">
                  <c:v>71.709999999999994</c:v>
                </c:pt>
                <c:pt idx="36">
                  <c:v>83.22</c:v>
                </c:pt>
                <c:pt idx="37">
                  <c:v>91.64</c:v>
                </c:pt>
                <c:pt idx="38">
                  <c:v>108.5</c:v>
                </c:pt>
                <c:pt idx="39">
                  <c:v>101.78</c:v>
                </c:pt>
                <c:pt idx="40">
                  <c:v>109.55</c:v>
                </c:pt>
                <c:pt idx="41">
                  <c:v>114.84</c:v>
                </c:pt>
                <c:pt idx="42">
                  <c:v>101.62</c:v>
                </c:pt>
                <c:pt idx="43">
                  <c:v>93.67</c:v>
                </c:pt>
                <c:pt idx="44">
                  <c:v>84.26</c:v>
                </c:pt>
                <c:pt idx="45">
                  <c:v>87.55</c:v>
                </c:pt>
                <c:pt idx="46">
                  <c:v>84.37</c:v>
                </c:pt>
                <c:pt idx="47">
                  <c:v>76.44</c:v>
                </c:pt>
                <c:pt idx="48">
                  <c:v>78.12</c:v>
                </c:pt>
                <c:pt idx="49">
                  <c:v>76.83</c:v>
                </c:pt>
                <c:pt idx="50">
                  <c:v>73.28</c:v>
                </c:pt>
                <c:pt idx="51">
                  <c:v>79.45</c:v>
                </c:pt>
                <c:pt idx="52">
                  <c:v>71.58</c:v>
                </c:pt>
                <c:pt idx="53">
                  <c:v>70.25</c:v>
                </c:pt>
                <c:pt idx="54">
                  <c:v>76.069999999999993</c:v>
                </c:pt>
                <c:pt idx="55">
                  <c:v>81.39</c:v>
                </c:pt>
                <c:pt idx="56">
                  <c:v>89.43</c:v>
                </c:pt>
                <c:pt idx="57">
                  <c:v>85.64</c:v>
                </c:pt>
                <c:pt idx="58">
                  <c:v>77.69</c:v>
                </c:pt>
                <c:pt idx="59">
                  <c:v>71.900000000000006</c:v>
                </c:pt>
                <c:pt idx="60">
                  <c:v>74.150000000000006</c:v>
                </c:pt>
                <c:pt idx="61">
                  <c:v>77.25</c:v>
                </c:pt>
                <c:pt idx="62">
                  <c:v>81.28</c:v>
                </c:pt>
                <c:pt idx="63">
                  <c:v>85.35</c:v>
                </c:pt>
                <c:pt idx="64">
                  <c:v>80.02</c:v>
                </c:pt>
                <c:pt idx="65">
                  <c:v>79.77</c:v>
                </c:pt>
                <c:pt idx="66">
                  <c:v>81.8</c:v>
                </c:pt>
                <c:pt idx="67">
                  <c:v>76.680000000000007</c:v>
                </c:pt>
                <c:pt idx="68">
                  <c:v>70.239999999999995</c:v>
                </c:pt>
                <c:pt idx="69">
                  <c:v>71.989999999999995</c:v>
                </c:pt>
                <c:pt idx="70">
                  <c:v>69.95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3-4968-A13C-E50F9465C6EE}"/>
            </c:ext>
          </c:extLst>
        </c:ser>
        <c:ser>
          <c:idx val="6"/>
          <c:order val="1"/>
          <c:tx>
            <c:v>STEO price forecast</c:v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'1'!$D$27:$D$110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69.95</c:v>
                </c:pt>
                <c:pt idx="71">
                  <c:v>69</c:v>
                </c:pt>
                <c:pt idx="72">
                  <c:v>69</c:v>
                </c:pt>
                <c:pt idx="73">
                  <c:v>69.5</c:v>
                </c:pt>
                <c:pt idx="74">
                  <c:v>70.5</c:v>
                </c:pt>
                <c:pt idx="75">
                  <c:v>70.5</c:v>
                </c:pt>
                <c:pt idx="76">
                  <c:v>69.5</c:v>
                </c:pt>
                <c:pt idx="77">
                  <c:v>69.5</c:v>
                </c:pt>
                <c:pt idx="78">
                  <c:v>69.5</c:v>
                </c:pt>
                <c:pt idx="79">
                  <c:v>69.5</c:v>
                </c:pt>
                <c:pt idx="80">
                  <c:v>69.5</c:v>
                </c:pt>
                <c:pt idx="81">
                  <c:v>67.5</c:v>
                </c:pt>
                <c:pt idx="82">
                  <c:v>67.5</c:v>
                </c:pt>
                <c:pt idx="83">
                  <c:v>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3-4968-A13C-E50F9465C6EE}"/>
            </c:ext>
          </c:extLst>
        </c:ser>
        <c:ser>
          <c:idx val="7"/>
          <c:order val="2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'1'!$E$27:$E$110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68.25</c:v>
                </c:pt>
                <c:pt idx="74">
                  <c:v>67.998000000000005</c:v>
                </c:pt>
                <c:pt idx="75">
                  <c:v>67.8</c:v>
                </c:pt>
                <c:pt idx="76">
                  <c:v>67.641999999999996</c:v>
                </c:pt>
                <c:pt idx="77">
                  <c:v>67.484000000000009</c:v>
                </c:pt>
                <c:pt idx="78">
                  <c:v>67.304000000000002</c:v>
                </c:pt>
                <c:pt idx="79">
                  <c:v>67.108000000000018</c:v>
                </c:pt>
                <c:pt idx="80">
                  <c:v>66.900000000000006</c:v>
                </c:pt>
                <c:pt idx="81">
                  <c:v>66.687999999999988</c:v>
                </c:pt>
                <c:pt idx="82">
                  <c:v>66.496000000000009</c:v>
                </c:pt>
                <c:pt idx="83">
                  <c:v>66.316000000000003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3-4968-A13C-E50F9465C6EE}"/>
            </c:ext>
          </c:extLst>
        </c:ser>
        <c:ser>
          <c:idx val="8"/>
          <c:order val="3"/>
          <c:tx>
            <c:strRef>
              <c:f>'1'!$B$144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'1'!$F$27:$F$110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56.640045057242858</c:v>
                </c:pt>
                <c:pt idx="74">
                  <c:v>52.548878618080344</c:v>
                </c:pt>
                <c:pt idx="75">
                  <c:v>49.851313816870992</c:v>
                </c:pt>
                <c:pt idx="76">
                  <c:v>47.406191123418267</c:v>
                </c:pt>
                <c:pt idx="77">
                  <c:v>45.56799394508738</c:v>
                </c:pt>
                <c:pt idx="78">
                  <c:v>44.043612227966719</c:v>
                </c:pt>
                <c:pt idx="79">
                  <c:v>42.694234641468526</c:v>
                </c:pt>
                <c:pt idx="80">
                  <c:v>41.435896556325879</c:v>
                </c:pt>
                <c:pt idx="81">
                  <c:v>40.30279266750091</c:v>
                </c:pt>
                <c:pt idx="82">
                  <c:v>39.365405576600814</c:v>
                </c:pt>
                <c:pt idx="83">
                  <c:v>38.530312332541349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3-5163-4968-A13C-E50F9465C6EE}"/>
            </c:ext>
          </c:extLst>
        </c:ser>
        <c:ser>
          <c:idx val="9"/>
          <c:order val="4"/>
          <c:tx>
            <c:strRef>
              <c:f>'1'!$B$145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5D9732"/>
              </a:solidFill>
              <a:prstDash val="sysDot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'1'!$G$27:$G$110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82.239738603533283</c:v>
                </c:pt>
                <c:pt idx="74">
                  <c:v>87.989089883435256</c:v>
                </c:pt>
                <c:pt idx="75">
                  <c:v>92.211010062573479</c:v>
                </c:pt>
                <c:pt idx="76">
                  <c:v>96.515667164404817</c:v>
                </c:pt>
                <c:pt idx="77">
                  <c:v>99.940547338730752</c:v>
                </c:pt>
                <c:pt idx="78">
                  <c:v>102.84870352036339</c:v>
                </c:pt>
                <c:pt idx="79">
                  <c:v>105.48224372257066</c:v>
                </c:pt>
                <c:pt idx="80">
                  <c:v>108.0128673918297</c:v>
                </c:pt>
                <c:pt idx="81">
                  <c:v>110.34692758614153</c:v>
                </c:pt>
                <c:pt idx="82">
                  <c:v>112.32497039553719</c:v>
                </c:pt>
                <c:pt idx="83">
                  <c:v>114.1390139286715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4-5163-4968-A13C-E50F9465C6EE}"/>
            </c:ext>
          </c:extLst>
        </c:ser>
        <c:ser>
          <c:idx val="0"/>
          <c:order val="5"/>
          <c:tx>
            <c:v>Historical spot price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'1'!$C$27:$C$110</c:f>
              <c:numCache>
                <c:formatCode>0.00</c:formatCode>
                <c:ptCount val="84"/>
                <c:pt idx="0">
                  <c:v>51.375999999999998</c:v>
                </c:pt>
                <c:pt idx="1">
                  <c:v>54.954000000000001</c:v>
                </c:pt>
                <c:pt idx="2">
                  <c:v>58.151000000000003</c:v>
                </c:pt>
                <c:pt idx="3">
                  <c:v>63.862000000000002</c:v>
                </c:pt>
                <c:pt idx="4">
                  <c:v>60.826999999999998</c:v>
                </c:pt>
                <c:pt idx="5">
                  <c:v>54.656999999999996</c:v>
                </c:pt>
                <c:pt idx="6">
                  <c:v>57.353999999999999</c:v>
                </c:pt>
                <c:pt idx="7">
                  <c:v>54.805</c:v>
                </c:pt>
                <c:pt idx="8">
                  <c:v>56.947000000000003</c:v>
                </c:pt>
                <c:pt idx="9">
                  <c:v>53.963000000000001</c:v>
                </c:pt>
                <c:pt idx="10">
                  <c:v>57.027000000000001</c:v>
                </c:pt>
                <c:pt idx="11">
                  <c:v>59.877000000000002</c:v>
                </c:pt>
                <c:pt idx="12">
                  <c:v>57.52</c:v>
                </c:pt>
                <c:pt idx="13">
                  <c:v>50.54</c:v>
                </c:pt>
                <c:pt idx="14">
                  <c:v>29.21</c:v>
                </c:pt>
                <c:pt idx="15">
                  <c:v>16.55</c:v>
                </c:pt>
                <c:pt idx="16">
                  <c:v>28.56</c:v>
                </c:pt>
                <c:pt idx="17">
                  <c:v>38.31</c:v>
                </c:pt>
                <c:pt idx="18">
                  <c:v>40.71</c:v>
                </c:pt>
                <c:pt idx="19">
                  <c:v>42.34</c:v>
                </c:pt>
                <c:pt idx="20">
                  <c:v>39.630000000000003</c:v>
                </c:pt>
                <c:pt idx="21">
                  <c:v>39.4</c:v>
                </c:pt>
                <c:pt idx="22">
                  <c:v>40.94</c:v>
                </c:pt>
                <c:pt idx="23">
                  <c:v>47.02</c:v>
                </c:pt>
                <c:pt idx="24">
                  <c:v>52</c:v>
                </c:pt>
                <c:pt idx="25">
                  <c:v>59.04</c:v>
                </c:pt>
                <c:pt idx="26">
                  <c:v>62.33</c:v>
                </c:pt>
                <c:pt idx="27">
                  <c:v>61.72</c:v>
                </c:pt>
                <c:pt idx="28">
                  <c:v>65.17</c:v>
                </c:pt>
                <c:pt idx="29">
                  <c:v>71.38</c:v>
                </c:pt>
                <c:pt idx="30">
                  <c:v>72.489999999999995</c:v>
                </c:pt>
                <c:pt idx="31">
                  <c:v>67.73</c:v>
                </c:pt>
                <c:pt idx="32">
                  <c:v>71.650000000000006</c:v>
                </c:pt>
                <c:pt idx="33">
                  <c:v>81.48</c:v>
                </c:pt>
                <c:pt idx="34">
                  <c:v>79.150000000000006</c:v>
                </c:pt>
                <c:pt idx="35">
                  <c:v>71.709999999999994</c:v>
                </c:pt>
                <c:pt idx="36">
                  <c:v>83.22</c:v>
                </c:pt>
                <c:pt idx="37">
                  <c:v>91.64</c:v>
                </c:pt>
                <c:pt idx="38">
                  <c:v>108.5</c:v>
                </c:pt>
                <c:pt idx="39">
                  <c:v>101.78</c:v>
                </c:pt>
                <c:pt idx="40">
                  <c:v>109.55</c:v>
                </c:pt>
                <c:pt idx="41">
                  <c:v>114.84</c:v>
                </c:pt>
                <c:pt idx="42">
                  <c:v>101.62</c:v>
                </c:pt>
                <c:pt idx="43">
                  <c:v>93.67</c:v>
                </c:pt>
                <c:pt idx="44">
                  <c:v>84.26</c:v>
                </c:pt>
                <c:pt idx="45">
                  <c:v>87.55</c:v>
                </c:pt>
                <c:pt idx="46">
                  <c:v>84.37</c:v>
                </c:pt>
                <c:pt idx="47">
                  <c:v>76.44</c:v>
                </c:pt>
                <c:pt idx="48">
                  <c:v>78.12</c:v>
                </c:pt>
                <c:pt idx="49">
                  <c:v>76.83</c:v>
                </c:pt>
                <c:pt idx="50">
                  <c:v>73.28</c:v>
                </c:pt>
                <c:pt idx="51">
                  <c:v>79.45</c:v>
                </c:pt>
                <c:pt idx="52">
                  <c:v>71.58</c:v>
                </c:pt>
                <c:pt idx="53">
                  <c:v>70.25</c:v>
                </c:pt>
                <c:pt idx="54">
                  <c:v>76.069999999999993</c:v>
                </c:pt>
                <c:pt idx="55">
                  <c:v>81.39</c:v>
                </c:pt>
                <c:pt idx="56">
                  <c:v>89.43</c:v>
                </c:pt>
                <c:pt idx="57">
                  <c:v>85.64</c:v>
                </c:pt>
                <c:pt idx="58">
                  <c:v>77.69</c:v>
                </c:pt>
                <c:pt idx="59">
                  <c:v>71.900000000000006</c:v>
                </c:pt>
                <c:pt idx="60">
                  <c:v>74.150000000000006</c:v>
                </c:pt>
                <c:pt idx="61">
                  <c:v>77.25</c:v>
                </c:pt>
                <c:pt idx="62">
                  <c:v>81.28</c:v>
                </c:pt>
                <c:pt idx="63">
                  <c:v>85.35</c:v>
                </c:pt>
                <c:pt idx="64">
                  <c:v>80.02</c:v>
                </c:pt>
                <c:pt idx="65">
                  <c:v>79.77</c:v>
                </c:pt>
                <c:pt idx="66">
                  <c:v>81.8</c:v>
                </c:pt>
                <c:pt idx="67">
                  <c:v>76.680000000000007</c:v>
                </c:pt>
                <c:pt idx="68">
                  <c:v>70.239999999999995</c:v>
                </c:pt>
                <c:pt idx="69">
                  <c:v>71.989999999999995</c:v>
                </c:pt>
                <c:pt idx="70">
                  <c:v>69.95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63-4968-A13C-E50F9465C6EE}"/>
            </c:ext>
          </c:extLst>
        </c:ser>
        <c:ser>
          <c:idx val="1"/>
          <c:order val="6"/>
          <c:tx>
            <c:v>STEO price forecast</c:v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'1'!$D$27:$D$110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69.95</c:v>
                </c:pt>
                <c:pt idx="71">
                  <c:v>69</c:v>
                </c:pt>
                <c:pt idx="72">
                  <c:v>69</c:v>
                </c:pt>
                <c:pt idx="73">
                  <c:v>69.5</c:v>
                </c:pt>
                <c:pt idx="74">
                  <c:v>70.5</c:v>
                </c:pt>
                <c:pt idx="75">
                  <c:v>70.5</c:v>
                </c:pt>
                <c:pt idx="76">
                  <c:v>69.5</c:v>
                </c:pt>
                <c:pt idx="77">
                  <c:v>69.5</c:v>
                </c:pt>
                <c:pt idx="78">
                  <c:v>69.5</c:v>
                </c:pt>
                <c:pt idx="79">
                  <c:v>69.5</c:v>
                </c:pt>
                <c:pt idx="80">
                  <c:v>69.5</c:v>
                </c:pt>
                <c:pt idx="81">
                  <c:v>67.5</c:v>
                </c:pt>
                <c:pt idx="82">
                  <c:v>67.5</c:v>
                </c:pt>
                <c:pt idx="83">
                  <c:v>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63-4968-A13C-E50F9465C6EE}"/>
            </c:ext>
          </c:extLst>
        </c:ser>
        <c:ser>
          <c:idx val="2"/>
          <c:order val="7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'1'!$E$27:$E$110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68.25</c:v>
                </c:pt>
                <c:pt idx="74">
                  <c:v>67.998000000000005</c:v>
                </c:pt>
                <c:pt idx="75">
                  <c:v>67.8</c:v>
                </c:pt>
                <c:pt idx="76">
                  <c:v>67.641999999999996</c:v>
                </c:pt>
                <c:pt idx="77">
                  <c:v>67.484000000000009</c:v>
                </c:pt>
                <c:pt idx="78">
                  <c:v>67.304000000000002</c:v>
                </c:pt>
                <c:pt idx="79">
                  <c:v>67.108000000000018</c:v>
                </c:pt>
                <c:pt idx="80">
                  <c:v>66.900000000000006</c:v>
                </c:pt>
                <c:pt idx="81">
                  <c:v>66.687999999999988</c:v>
                </c:pt>
                <c:pt idx="82">
                  <c:v>66.496000000000009</c:v>
                </c:pt>
                <c:pt idx="83">
                  <c:v>66.316000000000003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63-4968-A13C-E50F9465C6EE}"/>
            </c:ext>
          </c:extLst>
        </c:ser>
        <c:ser>
          <c:idx val="3"/>
          <c:order val="8"/>
          <c:tx>
            <c:strRef>
              <c:f>'1'!$B$144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circle"/>
            <c:size val="5"/>
            <c:spPr>
              <a:solidFill>
                <a:schemeClr val="accent3"/>
              </a:solidFill>
              <a:ln w="15875">
                <a:noFill/>
              </a:ln>
            </c:spPr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'1'!$F$27:$F$110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56.640045057242858</c:v>
                </c:pt>
                <c:pt idx="74">
                  <c:v>52.548878618080344</c:v>
                </c:pt>
                <c:pt idx="75">
                  <c:v>49.851313816870992</c:v>
                </c:pt>
                <c:pt idx="76">
                  <c:v>47.406191123418267</c:v>
                </c:pt>
                <c:pt idx="77">
                  <c:v>45.56799394508738</c:v>
                </c:pt>
                <c:pt idx="78">
                  <c:v>44.043612227966719</c:v>
                </c:pt>
                <c:pt idx="79">
                  <c:v>42.694234641468526</c:v>
                </c:pt>
                <c:pt idx="80">
                  <c:v>41.435896556325879</c:v>
                </c:pt>
                <c:pt idx="81">
                  <c:v>40.30279266750091</c:v>
                </c:pt>
                <c:pt idx="82">
                  <c:v>39.365405576600814</c:v>
                </c:pt>
                <c:pt idx="83">
                  <c:v>38.530312332541349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8-5163-4968-A13C-E50F9465C6EE}"/>
            </c:ext>
          </c:extLst>
        </c:ser>
        <c:ser>
          <c:idx val="4"/>
          <c:order val="9"/>
          <c:tx>
            <c:strRef>
              <c:f>'1'!$B$145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5D9732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5D9732"/>
              </a:solidFill>
              <a:ln w="15875">
                <a:noFill/>
              </a:ln>
            </c:spPr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'1'!$G$27:$G$110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82.239738603533283</c:v>
                </c:pt>
                <c:pt idx="74">
                  <c:v>87.989089883435256</c:v>
                </c:pt>
                <c:pt idx="75">
                  <c:v>92.211010062573479</c:v>
                </c:pt>
                <c:pt idx="76">
                  <c:v>96.515667164404817</c:v>
                </c:pt>
                <c:pt idx="77">
                  <c:v>99.940547338730752</c:v>
                </c:pt>
                <c:pt idx="78">
                  <c:v>102.84870352036339</c:v>
                </c:pt>
                <c:pt idx="79">
                  <c:v>105.48224372257066</c:v>
                </c:pt>
                <c:pt idx="80">
                  <c:v>108.0128673918297</c:v>
                </c:pt>
                <c:pt idx="81">
                  <c:v>110.34692758614153</c:v>
                </c:pt>
                <c:pt idx="82">
                  <c:v>112.32497039553719</c:v>
                </c:pt>
                <c:pt idx="83">
                  <c:v>114.1390139286715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9-5163-4968-A13C-E50F9465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00297280"/>
        <c:axId val="-1500296736"/>
        <c:extLst/>
      </c:lineChart>
      <c:catAx>
        <c:axId val="-15002972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0296736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-1500296736"/>
        <c:scaling>
          <c:orientation val="minMax"/>
          <c:max val="1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0297280"/>
        <c:crosses val="autoZero"/>
        <c:crossBetween val="midCat"/>
        <c:majorUnit val="20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230368237280538E-2"/>
          <c:y val="0.17899400404861415"/>
          <c:w val="0.91587698831192255"/>
          <c:h val="0.6003257364090486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3"/>
            </a:solidFill>
          </c:spPr>
          <c:invertIfNegative val="0"/>
          <c:cat>
            <c:numRef>
              <c:f>'6'!$B$30:$B$41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'6'!$C$30:$C$41</c:f>
              <c:numCache>
                <c:formatCode>0.00</c:formatCode>
                <c:ptCount val="12"/>
                <c:pt idx="0">
                  <c:v>2.4705531999999999</c:v>
                </c:pt>
                <c:pt idx="1">
                  <c:v>1.7353199205000001</c:v>
                </c:pt>
                <c:pt idx="2">
                  <c:v>1.4185009153000001</c:v>
                </c:pt>
                <c:pt idx="3">
                  <c:v>2.2614246575000001</c:v>
                </c:pt>
                <c:pt idx="4">
                  <c:v>1.4720986301000001</c:v>
                </c:pt>
                <c:pt idx="5">
                  <c:v>2.2519248767</c:v>
                </c:pt>
                <c:pt idx="6">
                  <c:v>5.1915175601000003</c:v>
                </c:pt>
                <c:pt idx="7">
                  <c:v>5.0747616437999996</c:v>
                </c:pt>
                <c:pt idx="8">
                  <c:v>2.4125819177999999</c:v>
                </c:pt>
                <c:pt idx="9">
                  <c:v>3.6850701369999999</c:v>
                </c:pt>
                <c:pt idx="10">
                  <c:v>4.5265710383000002</c:v>
                </c:pt>
                <c:pt idx="11">
                  <c:v>4.2996547945000003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982736800"/>
        <c:axId val="-982744960"/>
      </c:barChart>
      <c:lineChart>
        <c:grouping val="standard"/>
        <c:varyColors val="0"/>
        <c:ser>
          <c:idx val="0"/>
          <c:order val="1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'6'!$B$30:$B$41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'6'!$D$30:$D$41</c:f>
              <c:numCache>
                <c:formatCode>0.00</c:formatCode>
                <c:ptCount val="12"/>
                <c:pt idx="0">
                  <c:v>2.7973753458799999</c:v>
                </c:pt>
                <c:pt idx="1">
                  <c:v>2.7973753458799999</c:v>
                </c:pt>
                <c:pt idx="2">
                  <c:v>2.7973753458799999</c:v>
                </c:pt>
                <c:pt idx="3">
                  <c:v>2.7973753458799999</c:v>
                </c:pt>
                <c:pt idx="4">
                  <c:v>2.7973753458799999</c:v>
                </c:pt>
                <c:pt idx="5">
                  <c:v>2.7973753458799999</c:v>
                </c:pt>
                <c:pt idx="6">
                  <c:v>2.7973753458799999</c:v>
                </c:pt>
                <c:pt idx="7">
                  <c:v>2.7973753458799999</c:v>
                </c:pt>
                <c:pt idx="8">
                  <c:v>2.7973753458799999</c:v>
                </c:pt>
                <c:pt idx="9">
                  <c:v>2.7973753458799999</c:v>
                </c:pt>
                <c:pt idx="10">
                  <c:v>2.7973753458799999</c:v>
                </c:pt>
                <c:pt idx="11">
                  <c:v>2.7973753458799999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6800"/>
        <c:axId val="-982744960"/>
      </c:lineChart>
      <c:scatterChart>
        <c:scatterStyle val="lineMarker"/>
        <c:varyColors val="0"/>
        <c:ser>
          <c:idx val="2"/>
          <c:order val="2"/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'6'!$B$46:$B$48</c:f>
              <c:numCache>
                <c:formatCode>General</c:formatCode>
                <c:ptCount val="3"/>
                <c:pt idx="1">
                  <c:v>10.8</c:v>
                </c:pt>
                <c:pt idx="2">
                  <c:v>10.8</c:v>
                </c:pt>
              </c:numCache>
            </c:numRef>
          </c:xVal>
          <c:yVal>
            <c:numRef>
              <c:f>'6'!$C$46:$C$48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2784"/>
        <c:axId val="-982758016"/>
      </c:scatterChart>
      <c:dateAx>
        <c:axId val="-9827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-982744960"/>
        <c:crosses val="autoZero"/>
        <c:auto val="0"/>
        <c:lblOffset val="100"/>
        <c:baseTimeUnit val="days"/>
      </c:dateAx>
      <c:valAx>
        <c:axId val="-982744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982736800"/>
        <c:crosses val="autoZero"/>
        <c:crossBetween val="between"/>
      </c:valAx>
      <c:valAx>
        <c:axId val="-982742784"/>
        <c:scaling>
          <c:orientation val="minMax"/>
          <c:max val="13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58016"/>
        <c:crosses val="max"/>
        <c:crossBetween val="midCat"/>
        <c:majorUnit val="1"/>
      </c:valAx>
      <c:valAx>
        <c:axId val="-98275801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42784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8363954505687"/>
          <c:y val="0.13419101198997851"/>
          <c:w val="0.83564413823272088"/>
          <c:h val="0.7015697079058300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'7'!$B$27</c:f>
              <c:strCache>
                <c:ptCount val="1"/>
                <c:pt idx="0">
                  <c:v>Non-OECD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'7'!$I$25:$L$25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'7'!$I$27:$L$27</c:f>
              <c:numCache>
                <c:formatCode>0.000</c:formatCode>
                <c:ptCount val="4"/>
                <c:pt idx="0">
                  <c:v>1.6193999999999988</c:v>
                </c:pt>
                <c:pt idx="1">
                  <c:v>1.977197695000001</c:v>
                </c:pt>
                <c:pt idx="2">
                  <c:v>0.91743454099999866</c:v>
                </c:pt>
                <c:pt idx="3">
                  <c:v>1.199062761999997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2-463A-85CC-78C75FCE46C5}"/>
            </c:ext>
          </c:extLst>
        </c:ser>
        <c:ser>
          <c:idx val="1"/>
          <c:order val="1"/>
          <c:tx>
            <c:strRef>
              <c:f>'7'!$B$26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'7'!$I$26:$L$26</c:f>
              <c:numCache>
                <c:formatCode>0.000</c:formatCode>
                <c:ptCount val="4"/>
                <c:pt idx="0">
                  <c:v>0.87431880799999817</c:v>
                </c:pt>
                <c:pt idx="1">
                  <c:v>0.12204754200000423</c:v>
                </c:pt>
                <c:pt idx="2">
                  <c:v>-2.7277168000004792E-2</c:v>
                </c:pt>
                <c:pt idx="3">
                  <c:v>9.2634080999999924E-2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38432"/>
        <c:axId val="-982743872"/>
      </c:barChart>
      <c:lineChart>
        <c:grouping val="stacked"/>
        <c:varyColors val="0"/>
        <c:ser>
          <c:idx val="3"/>
          <c:order val="2"/>
          <c:tx>
            <c:strRef>
              <c:f>'7'!$B$28</c:f>
              <c:strCache>
                <c:ptCount val="1"/>
                <c:pt idx="0">
                  <c:v>World Total 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'7'!$I$25:$L$25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'7'!$I$28:$L$28</c:f>
              <c:numCache>
                <c:formatCode>0.0</c:formatCode>
                <c:ptCount val="4"/>
                <c:pt idx="0">
                  <c:v>2.4937188050000003</c:v>
                </c:pt>
                <c:pt idx="1">
                  <c:v>2.0992452400000019</c:v>
                </c:pt>
                <c:pt idx="2">
                  <c:v>0.89015736999999717</c:v>
                </c:pt>
                <c:pt idx="3">
                  <c:v>1.2916968500000081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8432"/>
        <c:axId val="-982743872"/>
      </c:lineChart>
      <c:scatterChart>
        <c:scatterStyle val="lineMarker"/>
        <c:varyColors val="0"/>
        <c:ser>
          <c:idx val="5"/>
          <c:order val="3"/>
          <c:tx>
            <c:strRef>
              <c:f>'7'!$B$82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'7'!$A$83:$A$84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'7'!$B$83:$B$84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1152"/>
        <c:axId val="-982735712"/>
      </c:scatterChart>
      <c:catAx>
        <c:axId val="-98273843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3872"/>
        <c:crosses val="autoZero"/>
        <c:auto val="1"/>
        <c:lblAlgn val="ctr"/>
        <c:lblOffset val="100"/>
        <c:tickLblSkip val="1"/>
        <c:noMultiLvlLbl val="0"/>
      </c:catAx>
      <c:valAx>
        <c:axId val="-982743872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8432"/>
        <c:crosses val="autoZero"/>
        <c:crossBetween val="between"/>
        <c:minorUnit val="0.5"/>
      </c:valAx>
      <c:valAx>
        <c:axId val="-982735712"/>
        <c:scaling>
          <c:orientation val="minMax"/>
          <c:max val="4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41152"/>
        <c:crosses val="max"/>
        <c:crossBetween val="midCat"/>
      </c:valAx>
      <c:valAx>
        <c:axId val="-98274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5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58546645083"/>
          <c:y val="0.13950412448443944"/>
          <c:w val="0.77744100723443987"/>
          <c:h val="0.69332395950506176"/>
        </c:manualLayout>
      </c:layout>
      <c:lineChart>
        <c:grouping val="standard"/>
        <c:varyColors val="0"/>
        <c:ser>
          <c:idx val="0"/>
          <c:order val="0"/>
          <c:tx>
            <c:strRef>
              <c:f>'7'!$C$31</c:f>
              <c:strCache>
                <c:ptCount val="1"/>
                <c:pt idx="0">
                  <c:v>monthly history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'7'!$A$32:$A$80</c:f>
              <c:numCache>
                <c:formatCode>General</c:formatCode>
                <c:ptCount val="49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'7'!$C$32:$C$80</c:f>
              <c:numCache>
                <c:formatCode>0.000</c:formatCode>
                <c:ptCount val="49"/>
                <c:pt idx="0">
                  <c:v>97.529136434999998</c:v>
                </c:pt>
                <c:pt idx="1">
                  <c:v>100.74666789</c:v>
                </c:pt>
                <c:pt idx="2">
                  <c:v>99.543216561999998</c:v>
                </c:pt>
                <c:pt idx="3">
                  <c:v>98.232202387000001</c:v>
                </c:pt>
                <c:pt idx="4">
                  <c:v>99.479398695</c:v>
                </c:pt>
                <c:pt idx="5">
                  <c:v>101.26845486000001</c:v>
                </c:pt>
                <c:pt idx="6">
                  <c:v>100.48262413</c:v>
                </c:pt>
                <c:pt idx="7">
                  <c:v>101.07833093000001</c:v>
                </c:pt>
                <c:pt idx="8">
                  <c:v>101.33276214999999</c:v>
                </c:pt>
                <c:pt idx="9">
                  <c:v>99.038607553999995</c:v>
                </c:pt>
                <c:pt idx="10">
                  <c:v>100.63067774</c:v>
                </c:pt>
                <c:pt idx="11">
                  <c:v>101.24109910999999</c:v>
                </c:pt>
                <c:pt idx="12">
                  <c:v>99.09452813</c:v>
                </c:pt>
                <c:pt idx="13">
                  <c:v>102.80736914000001</c:v>
                </c:pt>
                <c:pt idx="14">
                  <c:v>102.06417629000001</c:v>
                </c:pt>
                <c:pt idx="15">
                  <c:v>100.43205527000001</c:v>
                </c:pt>
                <c:pt idx="16">
                  <c:v>102.23799513</c:v>
                </c:pt>
                <c:pt idx="17">
                  <c:v>103.68296085</c:v>
                </c:pt>
                <c:pt idx="18">
                  <c:v>102.17718407</c:v>
                </c:pt>
                <c:pt idx="19">
                  <c:v>102.69397905</c:v>
                </c:pt>
                <c:pt idx="20">
                  <c:v>102.81940923000001</c:v>
                </c:pt>
                <c:pt idx="21">
                  <c:v>101.66990362999999</c:v>
                </c:pt>
                <c:pt idx="22">
                  <c:v>102.68729467</c:v>
                </c:pt>
                <c:pt idx="23">
                  <c:v>103.41581454999999</c:v>
                </c:pt>
                <c:pt idx="24">
                  <c:v>101.06918315999999</c:v>
                </c:pt>
                <c:pt idx="25">
                  <c:v>103.33841439</c:v>
                </c:pt>
                <c:pt idx="26">
                  <c:v>102.21740321</c:v>
                </c:pt>
                <c:pt idx="27">
                  <c:v>102.3328368</c:v>
                </c:pt>
                <c:pt idx="28">
                  <c:v>103.41665696</c:v>
                </c:pt>
                <c:pt idx="29">
                  <c:v>103.59373855</c:v>
                </c:pt>
                <c:pt idx="30">
                  <c:v>103.69957957</c:v>
                </c:pt>
                <c:pt idx="31">
                  <c:v>102.78264774</c:v>
                </c:pt>
                <c:pt idx="32">
                  <c:v>103.33414788</c:v>
                </c:pt>
                <c:pt idx="33">
                  <c:v>102.27343313</c:v>
                </c:pt>
                <c:pt idx="34">
                  <c:v>103.367769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7-43AA-BFFB-65AF5344FE28}"/>
            </c:ext>
          </c:extLst>
        </c:ser>
        <c:ser>
          <c:idx val="1"/>
          <c:order val="1"/>
          <c:tx>
            <c:strRef>
              <c:f>'7'!$D$31</c:f>
              <c:strCache>
                <c:ptCount val="1"/>
                <c:pt idx="0">
                  <c:v>monthly forecast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'7'!$A$32:$A$80</c:f>
              <c:numCache>
                <c:formatCode>General</c:formatCode>
                <c:ptCount val="49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'7'!$D$32:$D$80</c:f>
              <c:numCache>
                <c:formatCode>0.000</c:formatCode>
                <c:ptCount val="4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103.367769</c:v>
                </c:pt>
                <c:pt idx="35">
                  <c:v>104.97619568</c:v>
                </c:pt>
                <c:pt idx="36">
                  <c:v>102.44027441</c:v>
                </c:pt>
                <c:pt idx="37">
                  <c:v>105.27868691</c:v>
                </c:pt>
                <c:pt idx="38">
                  <c:v>103.89986347999999</c:v>
                </c:pt>
                <c:pt idx="39">
                  <c:v>103.17166188</c:v>
                </c:pt>
                <c:pt idx="40">
                  <c:v>103.73748569999999</c:v>
                </c:pt>
                <c:pt idx="41">
                  <c:v>104.97829359000001</c:v>
                </c:pt>
                <c:pt idx="42">
                  <c:v>104.67983115</c:v>
                </c:pt>
                <c:pt idx="43">
                  <c:v>104.36013543999999</c:v>
                </c:pt>
                <c:pt idx="44">
                  <c:v>105.00194088000001</c:v>
                </c:pt>
                <c:pt idx="45">
                  <c:v>103.69443221</c:v>
                </c:pt>
                <c:pt idx="46">
                  <c:v>104.63376258</c:v>
                </c:pt>
                <c:pt idx="47">
                  <c:v>106.09838824000001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7-43AA-BFFB-65AF5344FE28}"/>
            </c:ext>
          </c:extLst>
        </c:ser>
        <c:ser>
          <c:idx val="2"/>
          <c:order val="2"/>
          <c:tx>
            <c:strRef>
              <c:f>'7'!$E$31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'7'!$E$32:$E$79</c:f>
              <c:numCache>
                <c:formatCode>0.000</c:formatCode>
                <c:ptCount val="48"/>
                <c:pt idx="1">
                  <c:v>100.05026487024999</c:v>
                </c:pt>
                <c:pt idx="2">
                  <c:v>100.05026487024999</c:v>
                </c:pt>
                <c:pt idx="3">
                  <c:v>100.05026487024999</c:v>
                </c:pt>
                <c:pt idx="4">
                  <c:v>100.05026487024999</c:v>
                </c:pt>
                <c:pt idx="5">
                  <c:v>100.05026487024999</c:v>
                </c:pt>
                <c:pt idx="6">
                  <c:v>100.05026487024999</c:v>
                </c:pt>
                <c:pt idx="7">
                  <c:v>100.05026487024999</c:v>
                </c:pt>
                <c:pt idx="8">
                  <c:v>100.05026487024999</c:v>
                </c:pt>
                <c:pt idx="9">
                  <c:v>100.05026487024999</c:v>
                </c:pt>
                <c:pt idx="10">
                  <c:v>100.05026487024999</c:v>
                </c:pt>
                <c:pt idx="13">
                  <c:v>102.14855583416666</c:v>
                </c:pt>
                <c:pt idx="14">
                  <c:v>102.14855583416666</c:v>
                </c:pt>
                <c:pt idx="15">
                  <c:v>102.14855583416666</c:v>
                </c:pt>
                <c:pt idx="16">
                  <c:v>102.14855583416666</c:v>
                </c:pt>
                <c:pt idx="17">
                  <c:v>102.14855583416666</c:v>
                </c:pt>
                <c:pt idx="18">
                  <c:v>102.14855583416666</c:v>
                </c:pt>
                <c:pt idx="19">
                  <c:v>102.14855583416666</c:v>
                </c:pt>
                <c:pt idx="20">
                  <c:v>102.14855583416666</c:v>
                </c:pt>
                <c:pt idx="21">
                  <c:v>102.14855583416666</c:v>
                </c:pt>
                <c:pt idx="22">
                  <c:v>102.14855583416666</c:v>
                </c:pt>
                <c:pt idx="25">
                  <c:v>103.03350050583333</c:v>
                </c:pt>
                <c:pt idx="26">
                  <c:v>103.03350050583333</c:v>
                </c:pt>
                <c:pt idx="27">
                  <c:v>103.03350050583333</c:v>
                </c:pt>
                <c:pt idx="28">
                  <c:v>103.03350050583333</c:v>
                </c:pt>
                <c:pt idx="29">
                  <c:v>103.03350050583333</c:v>
                </c:pt>
                <c:pt idx="30">
                  <c:v>103.03350050583333</c:v>
                </c:pt>
                <c:pt idx="31">
                  <c:v>103.03350050583333</c:v>
                </c:pt>
                <c:pt idx="32">
                  <c:v>103.03350050583333</c:v>
                </c:pt>
                <c:pt idx="33">
                  <c:v>103.03350050583333</c:v>
                </c:pt>
                <c:pt idx="34">
                  <c:v>103.03350050583333</c:v>
                </c:pt>
                <c:pt idx="37">
                  <c:v>104.33122970583334</c:v>
                </c:pt>
                <c:pt idx="38">
                  <c:v>104.33122970583334</c:v>
                </c:pt>
                <c:pt idx="39">
                  <c:v>104.33122970583334</c:v>
                </c:pt>
                <c:pt idx="40">
                  <c:v>104.33122970583334</c:v>
                </c:pt>
                <c:pt idx="41">
                  <c:v>104.33122970583334</c:v>
                </c:pt>
                <c:pt idx="42">
                  <c:v>104.33122970583334</c:v>
                </c:pt>
                <c:pt idx="43">
                  <c:v>104.33122970583334</c:v>
                </c:pt>
                <c:pt idx="44">
                  <c:v>104.33122970583334</c:v>
                </c:pt>
                <c:pt idx="45">
                  <c:v>104.33122970583334</c:v>
                </c:pt>
                <c:pt idx="46">
                  <c:v>104.33122970583334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7-43AA-BFFB-65AF5344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0608"/>
        <c:axId val="-982753664"/>
      </c:lineChart>
      <c:catAx>
        <c:axId val="-9827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7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3664"/>
        <c:crosses val="autoZero"/>
        <c:auto val="1"/>
        <c:lblAlgn val="ctr"/>
        <c:lblOffset val="120"/>
        <c:tickLblSkip val="12"/>
        <c:tickMarkSkip val="12"/>
        <c:noMultiLvlLbl val="0"/>
      </c:catAx>
      <c:valAx>
        <c:axId val="-982753664"/>
        <c:scaling>
          <c:orientation val="minMax"/>
          <c:max val="108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0608"/>
        <c:crosses val="autoZero"/>
        <c:crossBetween val="midCat"/>
        <c:majorUnit val="2"/>
        <c:min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0973284784867786"/>
          <c:y val="0.4547934485602031"/>
          <c:w val="0.53106361348057596"/>
          <c:h val="0.12822681045772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64686086881611E-2"/>
          <c:y val="0.1382274090738658"/>
          <c:w val="0.71845050889080209"/>
          <c:h val="0.67933858267716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'8'!$B$28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'8'!$I$28:$L$28</c:f>
              <c:numCache>
                <c:formatCode>0.0</c:formatCode>
                <c:ptCount val="4"/>
                <c:pt idx="0">
                  <c:v>0.1203243839999999</c:v>
                </c:pt>
                <c:pt idx="1">
                  <c:v>0.26480886000000226</c:v>
                </c:pt>
                <c:pt idx="2">
                  <c:v>1.0768154999997392E-2</c:v>
                </c:pt>
                <c:pt idx="3">
                  <c:v>0.24049195799999978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8-44DA-A80E-15A78937FF28}"/>
            </c:ext>
          </c:extLst>
        </c:ser>
        <c:ser>
          <c:idx val="3"/>
          <c:order val="2"/>
          <c:tx>
            <c:strRef>
              <c:f>'8'!$B$33</c:f>
              <c:strCache>
                <c:ptCount val="1"/>
                <c:pt idx="0">
                  <c:v>Other OECD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'8'!$I$33:$L$33</c:f>
              <c:numCache>
                <c:formatCode>0.0</c:formatCode>
                <c:ptCount val="4"/>
                <c:pt idx="0">
                  <c:v>0.75399442399999828</c:v>
                </c:pt>
                <c:pt idx="1">
                  <c:v>-0.14276131799999803</c:v>
                </c:pt>
                <c:pt idx="2">
                  <c:v>-3.8045323000002185E-2</c:v>
                </c:pt>
                <c:pt idx="3">
                  <c:v>-0.14785787699999986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8-44DA-A80E-15A78937FF28}"/>
            </c:ext>
          </c:extLst>
        </c:ser>
        <c:ser>
          <c:idx val="0"/>
          <c:order val="3"/>
          <c:tx>
            <c:strRef>
              <c:f>'8'!$B$27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'8'!$I$27:$L$27</c:f>
              <c:numCache>
                <c:formatCode>0.0</c:formatCode>
                <c:ptCount val="4"/>
                <c:pt idx="0">
                  <c:v>-9.6899999999999764E-2</c:v>
                </c:pt>
                <c:pt idx="1">
                  <c:v>1.0439999999999987</c:v>
                </c:pt>
                <c:pt idx="2">
                  <c:v>8.6175328000003049E-2</c:v>
                </c:pt>
                <c:pt idx="3">
                  <c:v>0.25387122599999756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A8-44DA-A80E-15A78937FF28}"/>
            </c:ext>
          </c:extLst>
        </c:ser>
        <c:ser>
          <c:idx val="2"/>
          <c:order val="4"/>
          <c:tx>
            <c:strRef>
              <c:f>'8'!$B$29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'8'!$I$29:$L$29</c:f>
              <c:numCache>
                <c:formatCode>0.0</c:formatCode>
                <c:ptCount val="4"/>
                <c:pt idx="0">
                  <c:v>0.34250000000000025</c:v>
                </c:pt>
                <c:pt idx="1">
                  <c:v>0.22236573170000007</c:v>
                </c:pt>
                <c:pt idx="2">
                  <c:v>0.22362854180000014</c:v>
                </c:pt>
                <c:pt idx="3">
                  <c:v>0.32576770369999952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A8-44DA-A80E-15A78937FF28}"/>
            </c:ext>
          </c:extLst>
        </c:ser>
        <c:ser>
          <c:idx val="4"/>
          <c:order val="5"/>
          <c:tx>
            <c:strRef>
              <c:f>'8'!$B$30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'8'!$I$30:$L$30</c:f>
              <c:numCache>
                <c:formatCode>0.0</c:formatCode>
                <c:ptCount val="4"/>
                <c:pt idx="0">
                  <c:v>0.70757397259999877</c:v>
                </c:pt>
                <c:pt idx="1">
                  <c:v>0.16040852070000078</c:v>
                </c:pt>
                <c:pt idx="2">
                  <c:v>0.10794098699999921</c:v>
                </c:pt>
                <c:pt idx="3">
                  <c:v>0.16774450150000142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A8-44DA-A80E-15A78937FF28}"/>
            </c:ext>
          </c:extLst>
        </c:ser>
        <c:ser>
          <c:idx val="6"/>
          <c:order val="6"/>
          <c:tx>
            <c:strRef>
              <c:f>'8'!$B$34</c:f>
              <c:strCache>
                <c:ptCount val="1"/>
                <c:pt idx="0">
                  <c:v>Other non-OECD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invertIfNegative val="0"/>
          <c:val>
            <c:numRef>
              <c:f>'8'!$I$34:$L$34</c:f>
              <c:numCache>
                <c:formatCode>0.0</c:formatCode>
                <c:ptCount val="4"/>
                <c:pt idx="0">
                  <c:v>0.66622602740000048</c:v>
                </c:pt>
                <c:pt idx="1">
                  <c:v>0.55042344259999965</c:v>
                </c:pt>
                <c:pt idx="2">
                  <c:v>0.49968968419999982</c:v>
                </c:pt>
                <c:pt idx="3">
                  <c:v>0.45167933079999045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30816"/>
        <c:axId val="-982747136"/>
      </c:barChart>
      <c:lineChart>
        <c:grouping val="standard"/>
        <c:varyColors val="0"/>
        <c:ser>
          <c:idx val="5"/>
          <c:order val="0"/>
          <c:tx>
            <c:v>World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252154844379176E-2"/>
                  <c:y val="-3.2647169103862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8-44DA-A80E-15A78937FF28}"/>
                </c:ext>
              </c:extLst>
            </c:dLbl>
            <c:dLbl>
              <c:idx val="1"/>
              <c:layout>
                <c:manualLayout>
                  <c:x val="-3.2039937953885052E-2"/>
                  <c:y val="-3.250266443967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8-44DA-A80E-15A78937FF28}"/>
                </c:ext>
              </c:extLst>
            </c:dLbl>
            <c:dLbl>
              <c:idx val="2"/>
              <c:layout>
                <c:manualLayout>
                  <c:x val="-3.19251825854905E-2"/>
                  <c:y val="-4.8159292588426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A8-44DA-A80E-15A78937FF28}"/>
                </c:ext>
              </c:extLst>
            </c:dLbl>
            <c:dLbl>
              <c:idx val="3"/>
              <c:layout>
                <c:manualLayout>
                  <c:x val="-3.4363995861407773E-2"/>
                  <c:y val="-3.639888763904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8-44DA-A80E-15A78937F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'8'!$I$35:$L$35</c:f>
              <c:numCache>
                <c:formatCode>0.0</c:formatCode>
                <c:ptCount val="4"/>
                <c:pt idx="0">
                  <c:v>2.4937188050000003</c:v>
                </c:pt>
                <c:pt idx="1">
                  <c:v>2.0992452400000019</c:v>
                </c:pt>
                <c:pt idx="2">
                  <c:v>0.89015736999999717</c:v>
                </c:pt>
                <c:pt idx="3">
                  <c:v>1.2916968500000081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0816"/>
        <c:axId val="-982747136"/>
      </c:lineChart>
      <c:scatterChart>
        <c:scatterStyle val="lineMarker"/>
        <c:varyColors val="0"/>
        <c:ser>
          <c:idx val="7"/>
          <c:order val="7"/>
          <c:tx>
            <c:strRef>
              <c:f>'8'!$C$40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'8'!$B$41:$B$42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'8'!$C$41:$C$42</c:f>
              <c:numCache>
                <c:formatCode>0.00</c:formatCode>
                <c:ptCount val="2"/>
                <c:pt idx="0">
                  <c:v>0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7472"/>
        <c:axId val="-982735168"/>
      </c:scatterChart>
      <c:catAx>
        <c:axId val="-982730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47136"/>
        <c:crosses val="autoZero"/>
        <c:auto val="1"/>
        <c:lblAlgn val="ctr"/>
        <c:lblOffset val="100"/>
        <c:noMultiLvlLbl val="0"/>
      </c:catAx>
      <c:valAx>
        <c:axId val="-98274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30816"/>
        <c:crosses val="autoZero"/>
        <c:crossBetween val="between"/>
      </c:valAx>
      <c:valAx>
        <c:axId val="-982735168"/>
        <c:scaling>
          <c:orientation val="minMax"/>
          <c:max val="2"/>
          <c:min val="0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57472"/>
        <c:crosses val="max"/>
        <c:crossBetween val="midCat"/>
      </c:valAx>
      <c:valAx>
        <c:axId val="-982757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5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9089790750466373"/>
          <c:w val="0.91482308613862295"/>
          <c:h val="0.61219462951746417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'9'!$C$29:$C$112</c:f>
              <c:numCache>
                <c:formatCode>0</c:formatCode>
                <c:ptCount val="84"/>
                <c:pt idx="0">
                  <c:v>56.904259158999999</c:v>
                </c:pt>
                <c:pt idx="1">
                  <c:v>56.861771738999998</c:v>
                </c:pt>
                <c:pt idx="2">
                  <c:v>58.654260780999998</c:v>
                </c:pt>
                <c:pt idx="3">
                  <c:v>59.233122533</c:v>
                </c:pt>
                <c:pt idx="4">
                  <c:v>57.963821793000001</c:v>
                </c:pt>
                <c:pt idx="5">
                  <c:v>58.228902386999998</c:v>
                </c:pt>
                <c:pt idx="6">
                  <c:v>58.427309178999998</c:v>
                </c:pt>
                <c:pt idx="7">
                  <c:v>58.995194279000003</c:v>
                </c:pt>
                <c:pt idx="8">
                  <c:v>59.749181553</c:v>
                </c:pt>
                <c:pt idx="9">
                  <c:v>59.085816743000002</c:v>
                </c:pt>
                <c:pt idx="10">
                  <c:v>57.562033706000001</c:v>
                </c:pt>
                <c:pt idx="11">
                  <c:v>59.570891252000003</c:v>
                </c:pt>
                <c:pt idx="12">
                  <c:v>56.904259158999999</c:v>
                </c:pt>
                <c:pt idx="13">
                  <c:v>56.861771738999998</c:v>
                </c:pt>
                <c:pt idx="14">
                  <c:v>58.654260780999998</c:v>
                </c:pt>
                <c:pt idx="15">
                  <c:v>59.233122533</c:v>
                </c:pt>
                <c:pt idx="16">
                  <c:v>57.963821793000001</c:v>
                </c:pt>
                <c:pt idx="17">
                  <c:v>58.228902386999998</c:v>
                </c:pt>
                <c:pt idx="18">
                  <c:v>58.427309178999998</c:v>
                </c:pt>
                <c:pt idx="19">
                  <c:v>58.995194279000003</c:v>
                </c:pt>
                <c:pt idx="20">
                  <c:v>59.749181553</c:v>
                </c:pt>
                <c:pt idx="21">
                  <c:v>59.085816743000002</c:v>
                </c:pt>
                <c:pt idx="22">
                  <c:v>57.562033706000001</c:v>
                </c:pt>
                <c:pt idx="23">
                  <c:v>59.570891252000003</c:v>
                </c:pt>
                <c:pt idx="24">
                  <c:v>56.904259158999999</c:v>
                </c:pt>
                <c:pt idx="25">
                  <c:v>56.861771738999998</c:v>
                </c:pt>
                <c:pt idx="26">
                  <c:v>58.654260780999998</c:v>
                </c:pt>
                <c:pt idx="27">
                  <c:v>59.233122533</c:v>
                </c:pt>
                <c:pt idx="28">
                  <c:v>57.963821793000001</c:v>
                </c:pt>
                <c:pt idx="29">
                  <c:v>58.228902386999998</c:v>
                </c:pt>
                <c:pt idx="30">
                  <c:v>58.427309178999998</c:v>
                </c:pt>
                <c:pt idx="31">
                  <c:v>58.995194279000003</c:v>
                </c:pt>
                <c:pt idx="32">
                  <c:v>59.749181553</c:v>
                </c:pt>
                <c:pt idx="33">
                  <c:v>59.085816743000002</c:v>
                </c:pt>
                <c:pt idx="34">
                  <c:v>57.562033706000001</c:v>
                </c:pt>
                <c:pt idx="35">
                  <c:v>59.570891252000003</c:v>
                </c:pt>
                <c:pt idx="36">
                  <c:v>56.904259158999999</c:v>
                </c:pt>
                <c:pt idx="37">
                  <c:v>56.861771738999998</c:v>
                </c:pt>
                <c:pt idx="38">
                  <c:v>58.654260780999998</c:v>
                </c:pt>
                <c:pt idx="39">
                  <c:v>59.233122533</c:v>
                </c:pt>
                <c:pt idx="40">
                  <c:v>57.963821793000001</c:v>
                </c:pt>
                <c:pt idx="41">
                  <c:v>58.228902386999998</c:v>
                </c:pt>
                <c:pt idx="42">
                  <c:v>58.427309178999998</c:v>
                </c:pt>
                <c:pt idx="43">
                  <c:v>58.995194279000003</c:v>
                </c:pt>
                <c:pt idx="44">
                  <c:v>59.749181553</c:v>
                </c:pt>
                <c:pt idx="45">
                  <c:v>59.085816743000002</c:v>
                </c:pt>
                <c:pt idx="46">
                  <c:v>57.562033706000001</c:v>
                </c:pt>
                <c:pt idx="47">
                  <c:v>59.570891252000003</c:v>
                </c:pt>
                <c:pt idx="48">
                  <c:v>56.904259158999999</c:v>
                </c:pt>
                <c:pt idx="49">
                  <c:v>56.861771738999998</c:v>
                </c:pt>
                <c:pt idx="50">
                  <c:v>58.654260780999998</c:v>
                </c:pt>
                <c:pt idx="51">
                  <c:v>59.233122533</c:v>
                </c:pt>
                <c:pt idx="52">
                  <c:v>57.963821793000001</c:v>
                </c:pt>
                <c:pt idx="53">
                  <c:v>58.228902386999998</c:v>
                </c:pt>
                <c:pt idx="54">
                  <c:v>58.427309178999998</c:v>
                </c:pt>
                <c:pt idx="55">
                  <c:v>58.995194279000003</c:v>
                </c:pt>
                <c:pt idx="56">
                  <c:v>59.749181553</c:v>
                </c:pt>
                <c:pt idx="57">
                  <c:v>59.085816743000002</c:v>
                </c:pt>
                <c:pt idx="58">
                  <c:v>57.562033706000001</c:v>
                </c:pt>
                <c:pt idx="59">
                  <c:v>59.570891252000003</c:v>
                </c:pt>
                <c:pt idx="60">
                  <c:v>56.904259158999999</c:v>
                </c:pt>
                <c:pt idx="61">
                  <c:v>56.861771738999998</c:v>
                </c:pt>
                <c:pt idx="62">
                  <c:v>58.654260780999998</c:v>
                </c:pt>
                <c:pt idx="63">
                  <c:v>59.233122533</c:v>
                </c:pt>
                <c:pt idx="64">
                  <c:v>57.963821793000001</c:v>
                </c:pt>
                <c:pt idx="65">
                  <c:v>58.228902386999998</c:v>
                </c:pt>
                <c:pt idx="66">
                  <c:v>58.427309178999998</c:v>
                </c:pt>
                <c:pt idx="67">
                  <c:v>58.995194279000003</c:v>
                </c:pt>
                <c:pt idx="68">
                  <c:v>59.749181553</c:v>
                </c:pt>
                <c:pt idx="69">
                  <c:v>59.085816743000002</c:v>
                </c:pt>
                <c:pt idx="70">
                  <c:v>57.562033706000001</c:v>
                </c:pt>
                <c:pt idx="71">
                  <c:v>59.570891252000003</c:v>
                </c:pt>
                <c:pt idx="72">
                  <c:v>56.904259158999999</c:v>
                </c:pt>
                <c:pt idx="73">
                  <c:v>56.861771738999998</c:v>
                </c:pt>
                <c:pt idx="74">
                  <c:v>58.654260780999998</c:v>
                </c:pt>
                <c:pt idx="75">
                  <c:v>59.233122533</c:v>
                </c:pt>
                <c:pt idx="76">
                  <c:v>57.963821793000001</c:v>
                </c:pt>
                <c:pt idx="77">
                  <c:v>58.228902386999998</c:v>
                </c:pt>
                <c:pt idx="78">
                  <c:v>58.427309178999998</c:v>
                </c:pt>
                <c:pt idx="79">
                  <c:v>58.995194279000003</c:v>
                </c:pt>
                <c:pt idx="80">
                  <c:v>59.749181553</c:v>
                </c:pt>
                <c:pt idx="81">
                  <c:v>59.085816743000002</c:v>
                </c:pt>
                <c:pt idx="82">
                  <c:v>57.562033706000001</c:v>
                </c:pt>
                <c:pt idx="83">
                  <c:v>59.570891252000003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B-47EA-88BA-85D6641B2F0B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solidFill>
                <a:schemeClr val="bg2">
                  <a:lumMod val="20000"/>
                  <a:lumOff val="80000"/>
                </a:schemeClr>
              </a:solidFill>
            </a:ln>
          </c:spPr>
          <c:cat>
            <c:numRef>
              <c:f>'9'!$A$29:$A$112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'9'!$E$29:$E$112</c:f>
              <c:numCache>
                <c:formatCode>0</c:formatCode>
                <c:ptCount val="84"/>
                <c:pt idx="0">
                  <c:v>15.564355161000002</c:v>
                </c:pt>
                <c:pt idx="1">
                  <c:v>11.320996307000009</c:v>
                </c:pt>
                <c:pt idx="2">
                  <c:v>26.078783820000005</c:v>
                </c:pt>
                <c:pt idx="3">
                  <c:v>24.678522801</c:v>
                </c:pt>
                <c:pt idx="4">
                  <c:v>21.387851918999992</c:v>
                </c:pt>
                <c:pt idx="5">
                  <c:v>17.649931922</c:v>
                </c:pt>
                <c:pt idx="6">
                  <c:v>18.282261163000008</c:v>
                </c:pt>
                <c:pt idx="7">
                  <c:v>16.098233291</c:v>
                </c:pt>
                <c:pt idx="8">
                  <c:v>14.475266454999996</c:v>
                </c:pt>
                <c:pt idx="9">
                  <c:v>13.733859707000001</c:v>
                </c:pt>
                <c:pt idx="10">
                  <c:v>14.279829463999995</c:v>
                </c:pt>
                <c:pt idx="11">
                  <c:v>12.865711714999996</c:v>
                </c:pt>
                <c:pt idx="12">
                  <c:v>15.564355161000002</c:v>
                </c:pt>
                <c:pt idx="13">
                  <c:v>11.320996307000009</c:v>
                </c:pt>
                <c:pt idx="14">
                  <c:v>26.078783820000005</c:v>
                </c:pt>
                <c:pt idx="15">
                  <c:v>24.678522801</c:v>
                </c:pt>
                <c:pt idx="16">
                  <c:v>21.387851918999992</c:v>
                </c:pt>
                <c:pt idx="17">
                  <c:v>17.649931922</c:v>
                </c:pt>
                <c:pt idx="18">
                  <c:v>18.282261163000008</c:v>
                </c:pt>
                <c:pt idx="19">
                  <c:v>16.098233291</c:v>
                </c:pt>
                <c:pt idx="20">
                  <c:v>14.475266454999996</c:v>
                </c:pt>
                <c:pt idx="21">
                  <c:v>13.733859707000001</c:v>
                </c:pt>
                <c:pt idx="22">
                  <c:v>14.279829463999995</c:v>
                </c:pt>
                <c:pt idx="23">
                  <c:v>12.865711714999996</c:v>
                </c:pt>
                <c:pt idx="24">
                  <c:v>15.564355161000002</c:v>
                </c:pt>
                <c:pt idx="25">
                  <c:v>11.320996307000009</c:v>
                </c:pt>
                <c:pt idx="26">
                  <c:v>26.078783820000005</c:v>
                </c:pt>
                <c:pt idx="27">
                  <c:v>24.678522801</c:v>
                </c:pt>
                <c:pt idx="28">
                  <c:v>21.387851918999992</c:v>
                </c:pt>
                <c:pt idx="29">
                  <c:v>17.649931922</c:v>
                </c:pt>
                <c:pt idx="30">
                  <c:v>18.282261163000008</c:v>
                </c:pt>
                <c:pt idx="31">
                  <c:v>16.098233291</c:v>
                </c:pt>
                <c:pt idx="32">
                  <c:v>14.475266454999996</c:v>
                </c:pt>
                <c:pt idx="33">
                  <c:v>13.733859707000001</c:v>
                </c:pt>
                <c:pt idx="34">
                  <c:v>14.279829463999995</c:v>
                </c:pt>
                <c:pt idx="35">
                  <c:v>12.865711714999996</c:v>
                </c:pt>
                <c:pt idx="36">
                  <c:v>15.564355161000002</c:v>
                </c:pt>
                <c:pt idx="37">
                  <c:v>11.320996307000009</c:v>
                </c:pt>
                <c:pt idx="38">
                  <c:v>26.078783820000005</c:v>
                </c:pt>
                <c:pt idx="39">
                  <c:v>24.678522801</c:v>
                </c:pt>
                <c:pt idx="40">
                  <c:v>21.387851918999992</c:v>
                </c:pt>
                <c:pt idx="41">
                  <c:v>17.649931922</c:v>
                </c:pt>
                <c:pt idx="42">
                  <c:v>18.282261163000008</c:v>
                </c:pt>
                <c:pt idx="43">
                  <c:v>16.098233291</c:v>
                </c:pt>
                <c:pt idx="44">
                  <c:v>14.475266454999996</c:v>
                </c:pt>
                <c:pt idx="45">
                  <c:v>13.733859707000001</c:v>
                </c:pt>
                <c:pt idx="46">
                  <c:v>14.279829463999995</c:v>
                </c:pt>
                <c:pt idx="47">
                  <c:v>12.865711714999996</c:v>
                </c:pt>
                <c:pt idx="48">
                  <c:v>15.564355161000002</c:v>
                </c:pt>
                <c:pt idx="49">
                  <c:v>11.320996307000009</c:v>
                </c:pt>
                <c:pt idx="50">
                  <c:v>26.078783820000005</c:v>
                </c:pt>
                <c:pt idx="51">
                  <c:v>24.678522801</c:v>
                </c:pt>
                <c:pt idx="52">
                  <c:v>21.387851918999992</c:v>
                </c:pt>
                <c:pt idx="53">
                  <c:v>17.649931922</c:v>
                </c:pt>
                <c:pt idx="54">
                  <c:v>18.282261163000008</c:v>
                </c:pt>
                <c:pt idx="55">
                  <c:v>16.098233291</c:v>
                </c:pt>
                <c:pt idx="56">
                  <c:v>14.475266454999996</c:v>
                </c:pt>
                <c:pt idx="57">
                  <c:v>13.733859707000001</c:v>
                </c:pt>
                <c:pt idx="58">
                  <c:v>14.279829463999995</c:v>
                </c:pt>
                <c:pt idx="59">
                  <c:v>12.865711714999996</c:v>
                </c:pt>
                <c:pt idx="60">
                  <c:v>15.564355161000002</c:v>
                </c:pt>
                <c:pt idx="61">
                  <c:v>11.320996307000009</c:v>
                </c:pt>
                <c:pt idx="62">
                  <c:v>26.078783820000005</c:v>
                </c:pt>
                <c:pt idx="63">
                  <c:v>24.678522801</c:v>
                </c:pt>
                <c:pt idx="64">
                  <c:v>21.387851918999992</c:v>
                </c:pt>
                <c:pt idx="65">
                  <c:v>17.649931922</c:v>
                </c:pt>
                <c:pt idx="66">
                  <c:v>18.282261163000008</c:v>
                </c:pt>
                <c:pt idx="67">
                  <c:v>16.098233291</c:v>
                </c:pt>
                <c:pt idx="68">
                  <c:v>14.475266454999996</c:v>
                </c:pt>
                <c:pt idx="69">
                  <c:v>13.733859707000001</c:v>
                </c:pt>
                <c:pt idx="70">
                  <c:v>14.279829463999995</c:v>
                </c:pt>
                <c:pt idx="71">
                  <c:v>12.865711714999996</c:v>
                </c:pt>
                <c:pt idx="72">
                  <c:v>15.564355161000002</c:v>
                </c:pt>
                <c:pt idx="73">
                  <c:v>11.320996307000009</c:v>
                </c:pt>
                <c:pt idx="74">
                  <c:v>26.078783820000005</c:v>
                </c:pt>
                <c:pt idx="75">
                  <c:v>24.678522801</c:v>
                </c:pt>
                <c:pt idx="76">
                  <c:v>21.387851918999992</c:v>
                </c:pt>
                <c:pt idx="77">
                  <c:v>17.649931922</c:v>
                </c:pt>
                <c:pt idx="78">
                  <c:v>18.282261163000008</c:v>
                </c:pt>
                <c:pt idx="79">
                  <c:v>16.098233291</c:v>
                </c:pt>
                <c:pt idx="80">
                  <c:v>14.475266454999996</c:v>
                </c:pt>
                <c:pt idx="81">
                  <c:v>13.733859707000001</c:v>
                </c:pt>
                <c:pt idx="82">
                  <c:v>14.279829463999995</c:v>
                </c:pt>
                <c:pt idx="83">
                  <c:v>12.865711714999996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3328"/>
        <c:axId val="-982730272"/>
      </c:areaChart>
      <c:lineChart>
        <c:grouping val="standard"/>
        <c:varyColors val="0"/>
        <c:ser>
          <c:idx val="0"/>
          <c:order val="0"/>
          <c:tx>
            <c:v>OECD commercial crude oil stocks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'9'!$B$29:$B$112</c:f>
              <c:numCache>
                <c:formatCode>0.0</c:formatCode>
                <c:ptCount val="84"/>
                <c:pt idx="0">
                  <c:v>59.244618787</c:v>
                </c:pt>
                <c:pt idx="1">
                  <c:v>61.049700422000001</c:v>
                </c:pt>
                <c:pt idx="2">
                  <c:v>60.083871985999998</c:v>
                </c:pt>
                <c:pt idx="3">
                  <c:v>61.249928898</c:v>
                </c:pt>
                <c:pt idx="4">
                  <c:v>61.338157918</c:v>
                </c:pt>
                <c:pt idx="5">
                  <c:v>60.091314406000002</c:v>
                </c:pt>
                <c:pt idx="6">
                  <c:v>60.216657333999997</c:v>
                </c:pt>
                <c:pt idx="7">
                  <c:v>62.495315697000002</c:v>
                </c:pt>
                <c:pt idx="8">
                  <c:v>61.329881764</c:v>
                </c:pt>
                <c:pt idx="9">
                  <c:v>60.181795874000002</c:v>
                </c:pt>
                <c:pt idx="10">
                  <c:v>60.437482398999997</c:v>
                </c:pt>
                <c:pt idx="11">
                  <c:v>62.641750035999998</c:v>
                </c:pt>
                <c:pt idx="12">
                  <c:v>62.008336849000003</c:v>
                </c:pt>
                <c:pt idx="13">
                  <c:v>66.757297065000003</c:v>
                </c:pt>
                <c:pt idx="14">
                  <c:v>84.733044601000003</c:v>
                </c:pt>
                <c:pt idx="15">
                  <c:v>83.911645333999999</c:v>
                </c:pt>
                <c:pt idx="16">
                  <c:v>79.351673711999993</c:v>
                </c:pt>
                <c:pt idx="17">
                  <c:v>75.878834308999998</c:v>
                </c:pt>
                <c:pt idx="18">
                  <c:v>76.709570342000006</c:v>
                </c:pt>
                <c:pt idx="19">
                  <c:v>75.093427570000003</c:v>
                </c:pt>
                <c:pt idx="20">
                  <c:v>74.224448007999996</c:v>
                </c:pt>
                <c:pt idx="21">
                  <c:v>72.819676450000003</c:v>
                </c:pt>
                <c:pt idx="22">
                  <c:v>71.841863169999996</c:v>
                </c:pt>
                <c:pt idx="23">
                  <c:v>72.436602966999999</c:v>
                </c:pt>
                <c:pt idx="24">
                  <c:v>72.46861432</c:v>
                </c:pt>
                <c:pt idx="25">
                  <c:v>68.182768046000007</c:v>
                </c:pt>
                <c:pt idx="26">
                  <c:v>67.434495169000002</c:v>
                </c:pt>
                <c:pt idx="27">
                  <c:v>67.518678532999999</c:v>
                </c:pt>
                <c:pt idx="28">
                  <c:v>64.514172130000006</c:v>
                </c:pt>
                <c:pt idx="29">
                  <c:v>63.162255545999997</c:v>
                </c:pt>
                <c:pt idx="30">
                  <c:v>62.436013625999998</c:v>
                </c:pt>
                <c:pt idx="31">
                  <c:v>61.237344849000003</c:v>
                </c:pt>
                <c:pt idx="32">
                  <c:v>59.749181553</c:v>
                </c:pt>
                <c:pt idx="33">
                  <c:v>59.085816743000002</c:v>
                </c:pt>
                <c:pt idx="34">
                  <c:v>57.562033706000001</c:v>
                </c:pt>
                <c:pt idx="35">
                  <c:v>59.570891252000003</c:v>
                </c:pt>
                <c:pt idx="36">
                  <c:v>56.904259158999999</c:v>
                </c:pt>
                <c:pt idx="37">
                  <c:v>56.861771738999998</c:v>
                </c:pt>
                <c:pt idx="38">
                  <c:v>58.654260780999998</c:v>
                </c:pt>
                <c:pt idx="39">
                  <c:v>59.233122533</c:v>
                </c:pt>
                <c:pt idx="40">
                  <c:v>57.963821793000001</c:v>
                </c:pt>
                <c:pt idx="41">
                  <c:v>58.228902386999998</c:v>
                </c:pt>
                <c:pt idx="42">
                  <c:v>58.427309178999998</c:v>
                </c:pt>
                <c:pt idx="43">
                  <c:v>58.995194279000003</c:v>
                </c:pt>
                <c:pt idx="44">
                  <c:v>61.063372628000003</c:v>
                </c:pt>
                <c:pt idx="45">
                  <c:v>60.180563499999998</c:v>
                </c:pt>
                <c:pt idx="46">
                  <c:v>60.671876441999999</c:v>
                </c:pt>
                <c:pt idx="47">
                  <c:v>63.070490358999997</c:v>
                </c:pt>
                <c:pt idx="48">
                  <c:v>61.089568821999997</c:v>
                </c:pt>
                <c:pt idx="49">
                  <c:v>61.169138408999999</c:v>
                </c:pt>
                <c:pt idx="50">
                  <c:v>61.794967745999998</c:v>
                </c:pt>
                <c:pt idx="51">
                  <c:v>61.628148189999997</c:v>
                </c:pt>
                <c:pt idx="52">
                  <c:v>60.337806256999997</c:v>
                </c:pt>
                <c:pt idx="53">
                  <c:v>60.879459523999998</c:v>
                </c:pt>
                <c:pt idx="54">
                  <c:v>60.652712921000003</c:v>
                </c:pt>
                <c:pt idx="55">
                  <c:v>61.531618332000001</c:v>
                </c:pt>
                <c:pt idx="56">
                  <c:v>61.150052633000001</c:v>
                </c:pt>
                <c:pt idx="57">
                  <c:v>60.228698965</c:v>
                </c:pt>
                <c:pt idx="58">
                  <c:v>60.634689747000003</c:v>
                </c:pt>
                <c:pt idx="59">
                  <c:v>62.343512103000002</c:v>
                </c:pt>
                <c:pt idx="60">
                  <c:v>61.145855253000001</c:v>
                </c:pt>
                <c:pt idx="61">
                  <c:v>61.700938966999999</c:v>
                </c:pt>
                <c:pt idx="62">
                  <c:v>61.058053010000002</c:v>
                </c:pt>
                <c:pt idx="63">
                  <c:v>61.526569606000002</c:v>
                </c:pt>
                <c:pt idx="64">
                  <c:v>62.158718575999998</c:v>
                </c:pt>
                <c:pt idx="65">
                  <c:v>61.280392994000003</c:v>
                </c:pt>
                <c:pt idx="66">
                  <c:v>61.337101894</c:v>
                </c:pt>
                <c:pt idx="67">
                  <c:v>61.505356094</c:v>
                </c:pt>
                <c:pt idx="68">
                  <c:v>61.042995361999999</c:v>
                </c:pt>
                <c:pt idx="69">
                  <c:v>60.933644137000002</c:v>
                </c:pt>
                <c:pt idx="70">
                  <c:v>59.985688404999998</c:v>
                </c:pt>
                <c:pt idx="71">
                  <c:v>61.710903971999997</c:v>
                </c:pt>
                <c:pt idx="72">
                  <c:v>60.212302129999998</c:v>
                </c:pt>
                <c:pt idx="73">
                  <c:v>60.518560035999997</c:v>
                </c:pt>
                <c:pt idx="74">
                  <c:v>61.010246105</c:v>
                </c:pt>
                <c:pt idx="75">
                  <c:v>61.147272530000002</c:v>
                </c:pt>
                <c:pt idx="76">
                  <c:v>60.708679224000001</c:v>
                </c:pt>
                <c:pt idx="77">
                  <c:v>59.982578983000003</c:v>
                </c:pt>
                <c:pt idx="78">
                  <c:v>59.945144868</c:v>
                </c:pt>
                <c:pt idx="79">
                  <c:v>60.109906936999998</c:v>
                </c:pt>
                <c:pt idx="80">
                  <c:v>59.861029268999999</c:v>
                </c:pt>
                <c:pt idx="81">
                  <c:v>60.261286822000002</c:v>
                </c:pt>
                <c:pt idx="82">
                  <c:v>59.855658091000002</c:v>
                </c:pt>
                <c:pt idx="83">
                  <c:v>61.580873658000002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3328"/>
        <c:axId val="-982730272"/>
      </c:lineChart>
      <c:scatterChart>
        <c:scatterStyle val="lineMarker"/>
        <c:varyColors val="0"/>
        <c:ser>
          <c:idx val="3"/>
          <c:order val="3"/>
          <c:tx>
            <c:strRef>
              <c:f>'9'!$B$116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B-47EA-88BA-85D6641B2F0B}"/>
                </c:ext>
              </c:extLst>
            </c:dLbl>
            <c:dLbl>
              <c:idx val="1"/>
              <c:layout>
                <c:manualLayout>
                  <c:x val="-2.5282815257848868E-3"/>
                  <c:y val="0.41251391625523504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B-47EA-88BA-85D6641B2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'9'!$A$117:$A$118</c:f>
              <c:numCache>
                <c:formatCode>0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'9'!$B$117:$B$118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39520"/>
        <c:axId val="-982756928"/>
      </c:scatterChart>
      <c:dateAx>
        <c:axId val="-9827433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82730272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82730272"/>
        <c:scaling>
          <c:orientation val="minMax"/>
          <c:max val="100"/>
          <c:min val="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82743328"/>
        <c:crosses val="autoZero"/>
        <c:crossBetween val="between"/>
      </c:valAx>
      <c:valAx>
        <c:axId val="-982739520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82756928"/>
        <c:crosses val="max"/>
        <c:crossBetween val="midCat"/>
      </c:valAx>
      <c:valAx>
        <c:axId val="-98275692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39520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Estimated unplanned liquid</a:t>
            </a:r>
            <a:r>
              <a:rPr lang="en-US" sz="1000" b="1" baseline="0">
                <a:effectLst/>
              </a:rPr>
              <a:t> fuels production outages among OPEC and non-OPEC producers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2.6086140274132402E-2"/>
          <c:y val="1.17463470446618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5370188101487314E-2"/>
          <c:y val="0.17846285864115619"/>
          <c:w val="0.74249052201808097"/>
          <c:h val="0.624106724298211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'10'!$C$27</c:f>
              <c:strCache>
                <c:ptCount val="1"/>
                <c:pt idx="0">
                  <c:v>Libya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'10'!$C$28:$C$63</c:f>
              <c:numCache>
                <c:formatCode>0.000</c:formatCode>
                <c:ptCount val="36"/>
                <c:pt idx="0">
                  <c:v>0.32</c:v>
                </c:pt>
                <c:pt idx="1">
                  <c:v>0.17</c:v>
                </c:pt>
                <c:pt idx="2">
                  <c:v>0.22</c:v>
                </c:pt>
                <c:pt idx="3">
                  <c:v>0.39</c:v>
                </c:pt>
                <c:pt idx="4">
                  <c:v>0.56999999999999995</c:v>
                </c:pt>
                <c:pt idx="5">
                  <c:v>0.65</c:v>
                </c:pt>
                <c:pt idx="6">
                  <c:v>0.7</c:v>
                </c:pt>
                <c:pt idx="7">
                  <c:v>0.18</c:v>
                </c:pt>
                <c:pt idx="8">
                  <c:v>0.15</c:v>
                </c:pt>
                <c:pt idx="9">
                  <c:v>0.14000000000000001</c:v>
                </c:pt>
                <c:pt idx="10">
                  <c:v>0.19</c:v>
                </c:pt>
                <c:pt idx="11">
                  <c:v>0.15</c:v>
                </c:pt>
                <c:pt idx="12">
                  <c:v>0.17</c:v>
                </c:pt>
                <c:pt idx="13">
                  <c:v>0.14000000000000001</c:v>
                </c:pt>
                <c:pt idx="14">
                  <c:v>0.16</c:v>
                </c:pt>
                <c:pt idx="15">
                  <c:v>0.16</c:v>
                </c:pt>
                <c:pt idx="16">
                  <c:v>0.15</c:v>
                </c:pt>
                <c:pt idx="17">
                  <c:v>0.15</c:v>
                </c:pt>
                <c:pt idx="18">
                  <c:v>0.17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0.15</c:v>
                </c:pt>
                <c:pt idx="22">
                  <c:v>0.11</c:v>
                </c:pt>
                <c:pt idx="23">
                  <c:v>0.13</c:v>
                </c:pt>
                <c:pt idx="24">
                  <c:v>0.28000000000000003</c:v>
                </c:pt>
                <c:pt idx="25">
                  <c:v>0.16</c:v>
                </c:pt>
                <c:pt idx="26">
                  <c:v>0.16</c:v>
                </c:pt>
                <c:pt idx="27">
                  <c:v>0.12</c:v>
                </c:pt>
                <c:pt idx="28">
                  <c:v>0.12</c:v>
                </c:pt>
                <c:pt idx="29">
                  <c:v>0.1</c:v>
                </c:pt>
                <c:pt idx="30">
                  <c:v>0.13</c:v>
                </c:pt>
                <c:pt idx="31">
                  <c:v>0.38</c:v>
                </c:pt>
                <c:pt idx="32">
                  <c:v>0.73</c:v>
                </c:pt>
                <c:pt idx="33">
                  <c:v>0.23</c:v>
                </c:pt>
                <c:pt idx="34">
                  <c:v>0.12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8-4F0C-9C24-99C10382D7C2}"/>
            </c:ext>
          </c:extLst>
        </c:ser>
        <c:ser>
          <c:idx val="2"/>
          <c:order val="1"/>
          <c:tx>
            <c:strRef>
              <c:f>'10'!$D$27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'10'!$D$28:$D$63</c:f>
              <c:numCache>
                <c:formatCode>0.000</c:formatCode>
                <c:ptCount val="36"/>
                <c:pt idx="0">
                  <c:v>0.19</c:v>
                </c:pt>
                <c:pt idx="1">
                  <c:v>0.17</c:v>
                </c:pt>
                <c:pt idx="2">
                  <c:v>0.32500000000000001</c:v>
                </c:pt>
                <c:pt idx="3">
                  <c:v>0.32</c:v>
                </c:pt>
                <c:pt idx="4">
                  <c:v>0.38</c:v>
                </c:pt>
                <c:pt idx="5">
                  <c:v>0.37</c:v>
                </c:pt>
                <c:pt idx="6">
                  <c:v>0.53</c:v>
                </c:pt>
                <c:pt idx="7">
                  <c:v>0.63</c:v>
                </c:pt>
                <c:pt idx="8">
                  <c:v>0.57999999999999996</c:v>
                </c:pt>
                <c:pt idx="9">
                  <c:v>0.53</c:v>
                </c:pt>
                <c:pt idx="10">
                  <c:v>0.44</c:v>
                </c:pt>
                <c:pt idx="11">
                  <c:v>0.41</c:v>
                </c:pt>
                <c:pt idx="12">
                  <c:v>0.35</c:v>
                </c:pt>
                <c:pt idx="13">
                  <c:v>0.28999999999999998</c:v>
                </c:pt>
                <c:pt idx="14">
                  <c:v>0.3</c:v>
                </c:pt>
                <c:pt idx="15">
                  <c:v>0.49</c:v>
                </c:pt>
                <c:pt idx="16">
                  <c:v>0.28999999999999998</c:v>
                </c:pt>
                <c:pt idx="17">
                  <c:v>0.3</c:v>
                </c:pt>
                <c:pt idx="18">
                  <c:v>0.42</c:v>
                </c:pt>
                <c:pt idx="19">
                  <c:v>0.35</c:v>
                </c:pt>
                <c:pt idx="20">
                  <c:v>0.26</c:v>
                </c:pt>
                <c:pt idx="21">
                  <c:v>0.24</c:v>
                </c:pt>
                <c:pt idx="22">
                  <c:v>0.3</c:v>
                </c:pt>
                <c:pt idx="23">
                  <c:v>0.19</c:v>
                </c:pt>
                <c:pt idx="24">
                  <c:v>0.26</c:v>
                </c:pt>
                <c:pt idx="25">
                  <c:v>0.28999999999999998</c:v>
                </c:pt>
                <c:pt idx="26">
                  <c:v>0.26</c:v>
                </c:pt>
                <c:pt idx="27">
                  <c:v>0.34</c:v>
                </c:pt>
                <c:pt idx="28">
                  <c:v>0.3</c:v>
                </c:pt>
                <c:pt idx="29">
                  <c:v>0.3</c:v>
                </c:pt>
                <c:pt idx="30">
                  <c:v>0.25</c:v>
                </c:pt>
                <c:pt idx="31">
                  <c:v>0.19</c:v>
                </c:pt>
                <c:pt idx="32">
                  <c:v>0.28999999999999998</c:v>
                </c:pt>
                <c:pt idx="33">
                  <c:v>0.28000000000000003</c:v>
                </c:pt>
                <c:pt idx="34">
                  <c:v>0.28000000000000003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8-4F0C-9C24-99C10382D7C2}"/>
            </c:ext>
          </c:extLst>
        </c:ser>
        <c:ser>
          <c:idx val="3"/>
          <c:order val="2"/>
          <c:tx>
            <c:strRef>
              <c:f>'10'!$E$27</c:f>
              <c:strCache>
                <c:ptCount val="1"/>
                <c:pt idx="0">
                  <c:v>Iraq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'10'!$E$28:$E$63</c:f>
              <c:numCache>
                <c:formatCode>0.000</c:formatCode>
                <c:ptCount val="36"/>
                <c:pt idx="0">
                  <c:v>0</c:v>
                </c:pt>
                <c:pt idx="1">
                  <c:v>8.0000000000000002E-3</c:v>
                </c:pt>
                <c:pt idx="2">
                  <c:v>6.0000000000000001E-3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4.7399999999999998E-2</c:v>
                </c:pt>
                <c:pt idx="15">
                  <c:v>0.435</c:v>
                </c:pt>
                <c:pt idx="16">
                  <c:v>0.42899999999999999</c:v>
                </c:pt>
                <c:pt idx="17">
                  <c:v>0.44800000000000001</c:v>
                </c:pt>
                <c:pt idx="18">
                  <c:v>0.4</c:v>
                </c:pt>
                <c:pt idx="19">
                  <c:v>0.34799999999999998</c:v>
                </c:pt>
                <c:pt idx="20">
                  <c:v>0.3</c:v>
                </c:pt>
                <c:pt idx="21">
                  <c:v>0.30099999999999999</c:v>
                </c:pt>
                <c:pt idx="22">
                  <c:v>0.26100000000000001</c:v>
                </c:pt>
                <c:pt idx="23">
                  <c:v>0.252</c:v>
                </c:pt>
                <c:pt idx="24">
                  <c:v>0.29299999999999998</c:v>
                </c:pt>
                <c:pt idx="25">
                  <c:v>0.27</c:v>
                </c:pt>
                <c:pt idx="26">
                  <c:v>0.24399999999999999</c:v>
                </c:pt>
                <c:pt idx="27">
                  <c:v>0.23599999999999999</c:v>
                </c:pt>
                <c:pt idx="28">
                  <c:v>0.22600000000000001</c:v>
                </c:pt>
                <c:pt idx="29">
                  <c:v>0.247</c:v>
                </c:pt>
                <c:pt idx="30">
                  <c:v>0.22600000000000001</c:v>
                </c:pt>
                <c:pt idx="31">
                  <c:v>0.22600000000000001</c:v>
                </c:pt>
                <c:pt idx="32">
                  <c:v>0.22800000000000001</c:v>
                </c:pt>
                <c:pt idx="33">
                  <c:v>0.26600000000000001</c:v>
                </c:pt>
                <c:pt idx="34">
                  <c:v>0.26500000000000001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8-4F0C-9C24-99C10382D7C2}"/>
            </c:ext>
          </c:extLst>
        </c:ser>
        <c:ser>
          <c:idx val="4"/>
          <c:order val="3"/>
          <c:tx>
            <c:strRef>
              <c:f>'10'!$F$27</c:f>
              <c:strCache>
                <c:ptCount val="1"/>
                <c:pt idx="0">
                  <c:v>Kuwait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'10'!$F$28:$F$63</c:f>
              <c:numCache>
                <c:formatCode>0.000</c:formatCode>
                <c:ptCount val="36"/>
                <c:pt idx="0">
                  <c:v>9.1999999999999998E-2</c:v>
                </c:pt>
                <c:pt idx="1">
                  <c:v>9.8000000000000004E-2</c:v>
                </c:pt>
                <c:pt idx="2">
                  <c:v>9.9000000000000005E-2</c:v>
                </c:pt>
                <c:pt idx="3">
                  <c:v>8.6999999999999994E-2</c:v>
                </c:pt>
                <c:pt idx="4">
                  <c:v>0.112</c:v>
                </c:pt>
                <c:pt idx="5">
                  <c:v>0.10199999999999999</c:v>
                </c:pt>
                <c:pt idx="6">
                  <c:v>0.106</c:v>
                </c:pt>
                <c:pt idx="7">
                  <c:v>0.09</c:v>
                </c:pt>
                <c:pt idx="8">
                  <c:v>0.1</c:v>
                </c:pt>
                <c:pt idx="9">
                  <c:v>8.5999999999999993E-2</c:v>
                </c:pt>
                <c:pt idx="10">
                  <c:v>9.4E-2</c:v>
                </c:pt>
                <c:pt idx="11">
                  <c:v>0.10299999999999999</c:v>
                </c:pt>
                <c:pt idx="12">
                  <c:v>9.5000000000000001E-2</c:v>
                </c:pt>
                <c:pt idx="13">
                  <c:v>8.4000000000000005E-2</c:v>
                </c:pt>
                <c:pt idx="14">
                  <c:v>8.4000000000000005E-2</c:v>
                </c:pt>
                <c:pt idx="15">
                  <c:v>8.4000000000000005E-2</c:v>
                </c:pt>
                <c:pt idx="16">
                  <c:v>0.08</c:v>
                </c:pt>
                <c:pt idx="17">
                  <c:v>8.8999999999999996E-2</c:v>
                </c:pt>
                <c:pt idx="18">
                  <c:v>0.105</c:v>
                </c:pt>
                <c:pt idx="19">
                  <c:v>0.14000000000000001</c:v>
                </c:pt>
                <c:pt idx="20">
                  <c:v>8.8999999999999996E-2</c:v>
                </c:pt>
                <c:pt idx="21">
                  <c:v>6.5000000000000002E-2</c:v>
                </c:pt>
                <c:pt idx="22">
                  <c:v>5.5E-2</c:v>
                </c:pt>
                <c:pt idx="23">
                  <c:v>0.06</c:v>
                </c:pt>
                <c:pt idx="24">
                  <c:v>6.5000000000000002E-2</c:v>
                </c:pt>
                <c:pt idx="25">
                  <c:v>0.06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0.06</c:v>
                </c:pt>
                <c:pt idx="29">
                  <c:v>7.0000000000000007E-2</c:v>
                </c:pt>
                <c:pt idx="30">
                  <c:v>7.0000000000000007E-2</c:v>
                </c:pt>
                <c:pt idx="31">
                  <c:v>7.0000000000000007E-2</c:v>
                </c:pt>
                <c:pt idx="32">
                  <c:v>0.1</c:v>
                </c:pt>
                <c:pt idx="33">
                  <c:v>0.105</c:v>
                </c:pt>
                <c:pt idx="34">
                  <c:v>0.1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F8-4F0C-9C24-99C10382D7C2}"/>
            </c:ext>
          </c:extLst>
        </c:ser>
        <c:ser>
          <c:idx val="0"/>
          <c:order val="4"/>
          <c:tx>
            <c:strRef>
              <c:f>'10'!$B$27</c:f>
              <c:strCache>
                <c:ptCount val="1"/>
                <c:pt idx="0">
                  <c:v>Iran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'10'!$B$28:$B$63</c:f>
              <c:numCache>
                <c:formatCode>0.000</c:formatCode>
                <c:ptCount val="36"/>
                <c:pt idx="0">
                  <c:v>1.3</c:v>
                </c:pt>
                <c:pt idx="1">
                  <c:v>1.25</c:v>
                </c:pt>
                <c:pt idx="2">
                  <c:v>1.2</c:v>
                </c:pt>
                <c:pt idx="3">
                  <c:v>1.2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1.25</c:v>
                </c:pt>
                <c:pt idx="8">
                  <c:v>1.27</c:v>
                </c:pt>
                <c:pt idx="9">
                  <c:v>1.25</c:v>
                </c:pt>
                <c:pt idx="10">
                  <c:v>1.24</c:v>
                </c:pt>
                <c:pt idx="11">
                  <c:v>1.24</c:v>
                </c:pt>
                <c:pt idx="12">
                  <c:v>1.25</c:v>
                </c:pt>
                <c:pt idx="13">
                  <c:v>1.2</c:v>
                </c:pt>
                <c:pt idx="14">
                  <c:v>1.1499999999999999</c:v>
                </c:pt>
                <c:pt idx="15">
                  <c:v>1.1200000000000001</c:v>
                </c:pt>
                <c:pt idx="16">
                  <c:v>1.05</c:v>
                </c:pt>
                <c:pt idx="17">
                  <c:v>1.02</c:v>
                </c:pt>
                <c:pt idx="18">
                  <c:v>0.95</c:v>
                </c:pt>
                <c:pt idx="19">
                  <c:v>0.8</c:v>
                </c:pt>
                <c:pt idx="20">
                  <c:v>0.75</c:v>
                </c:pt>
                <c:pt idx="21">
                  <c:v>0.7</c:v>
                </c:pt>
                <c:pt idx="22">
                  <c:v>0.6</c:v>
                </c:pt>
                <c:pt idx="23">
                  <c:v>0.55000000000000004</c:v>
                </c:pt>
                <c:pt idx="24">
                  <c:v>0.57999999999999996</c:v>
                </c:pt>
                <c:pt idx="25">
                  <c:v>0.57999999999999996</c:v>
                </c:pt>
                <c:pt idx="26">
                  <c:v>0.52</c:v>
                </c:pt>
                <c:pt idx="27">
                  <c:v>0.54</c:v>
                </c:pt>
                <c:pt idx="28">
                  <c:v>0.54</c:v>
                </c:pt>
                <c:pt idx="29">
                  <c:v>0.54</c:v>
                </c:pt>
                <c:pt idx="30">
                  <c:v>0.5</c:v>
                </c:pt>
                <c:pt idx="31">
                  <c:v>0.47</c:v>
                </c:pt>
                <c:pt idx="32">
                  <c:v>0.4</c:v>
                </c:pt>
                <c:pt idx="33">
                  <c:v>0.45</c:v>
                </c:pt>
                <c:pt idx="34">
                  <c:v>0.38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F8-4F0C-9C24-99C10382D7C2}"/>
            </c:ext>
          </c:extLst>
        </c:ser>
        <c:ser>
          <c:idx val="5"/>
          <c:order val="5"/>
          <c:tx>
            <c:v>Saudi Arabia</c:v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'10'!$G$28:$G$63</c:f>
              <c:numCache>
                <c:formatCode>0.000</c:formatCode>
                <c:ptCount val="36"/>
                <c:pt idx="0">
                  <c:v>9.1999999999999998E-2</c:v>
                </c:pt>
                <c:pt idx="1">
                  <c:v>9.8000000000000004E-2</c:v>
                </c:pt>
                <c:pt idx="2">
                  <c:v>9.9000000000000005E-2</c:v>
                </c:pt>
                <c:pt idx="3">
                  <c:v>8.6999999999999994E-2</c:v>
                </c:pt>
                <c:pt idx="4">
                  <c:v>0.112</c:v>
                </c:pt>
                <c:pt idx="5">
                  <c:v>0.10199999999999999</c:v>
                </c:pt>
                <c:pt idx="6">
                  <c:v>0.106</c:v>
                </c:pt>
                <c:pt idx="7">
                  <c:v>0.09</c:v>
                </c:pt>
                <c:pt idx="8">
                  <c:v>0.1</c:v>
                </c:pt>
                <c:pt idx="9">
                  <c:v>8.5999999999999993E-2</c:v>
                </c:pt>
                <c:pt idx="10">
                  <c:v>9.4E-2</c:v>
                </c:pt>
                <c:pt idx="11">
                  <c:v>0.10299999999999999</c:v>
                </c:pt>
                <c:pt idx="12">
                  <c:v>9.5000000000000001E-2</c:v>
                </c:pt>
                <c:pt idx="13">
                  <c:v>8.4000000000000005E-2</c:v>
                </c:pt>
                <c:pt idx="14">
                  <c:v>8.4000000000000005E-2</c:v>
                </c:pt>
                <c:pt idx="15">
                  <c:v>8.4000000000000005E-2</c:v>
                </c:pt>
                <c:pt idx="16">
                  <c:v>0.08</c:v>
                </c:pt>
                <c:pt idx="17">
                  <c:v>8.8999999999999996E-2</c:v>
                </c:pt>
                <c:pt idx="18">
                  <c:v>0.105</c:v>
                </c:pt>
                <c:pt idx="19">
                  <c:v>0.14000000000000001</c:v>
                </c:pt>
                <c:pt idx="20">
                  <c:v>8.8999999999999996E-2</c:v>
                </c:pt>
                <c:pt idx="21">
                  <c:v>6.5000000000000002E-2</c:v>
                </c:pt>
                <c:pt idx="22">
                  <c:v>5.5E-2</c:v>
                </c:pt>
                <c:pt idx="23">
                  <c:v>0.06</c:v>
                </c:pt>
                <c:pt idx="24">
                  <c:v>6.5000000000000002E-2</c:v>
                </c:pt>
                <c:pt idx="25">
                  <c:v>0.06</c:v>
                </c:pt>
                <c:pt idx="26">
                  <c:v>0.05</c:v>
                </c:pt>
                <c:pt idx="27">
                  <c:v>7.0000000000000007E-2</c:v>
                </c:pt>
                <c:pt idx="28">
                  <c:v>0.06</c:v>
                </c:pt>
                <c:pt idx="29">
                  <c:v>7.0000000000000007E-2</c:v>
                </c:pt>
                <c:pt idx="30">
                  <c:v>7.0000000000000007E-2</c:v>
                </c:pt>
                <c:pt idx="31">
                  <c:v>7.0000000000000007E-2</c:v>
                </c:pt>
                <c:pt idx="32">
                  <c:v>0.1</c:v>
                </c:pt>
                <c:pt idx="33">
                  <c:v>0.105</c:v>
                </c:pt>
                <c:pt idx="34">
                  <c:v>0.1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F8-4F0C-9C24-99C10382D7C2}"/>
            </c:ext>
          </c:extLst>
        </c:ser>
        <c:ser>
          <c:idx val="9"/>
          <c:order val="6"/>
          <c:tx>
            <c:strRef>
              <c:f>'10'!$H$27</c:f>
              <c:strCache>
                <c:ptCount val="1"/>
                <c:pt idx="0">
                  <c:v>Venezuela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val>
            <c:numRef>
              <c:f>'10'!$H$28:$H$63</c:f>
              <c:numCache>
                <c:formatCode>0.000</c:formatCode>
                <c:ptCount val="36"/>
                <c:pt idx="0">
                  <c:v>0.09</c:v>
                </c:pt>
                <c:pt idx="1">
                  <c:v>7.0000000000000007E-2</c:v>
                </c:pt>
                <c:pt idx="2">
                  <c:v>4.4999999999999998E-2</c:v>
                </c:pt>
                <c:pt idx="3">
                  <c:v>0.02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0.15</c:v>
                </c:pt>
                <c:pt idx="7">
                  <c:v>7.0000000000000007E-2</c:v>
                </c:pt>
                <c:pt idx="8">
                  <c:v>0.1</c:v>
                </c:pt>
                <c:pt idx="9">
                  <c:v>0.05</c:v>
                </c:pt>
                <c:pt idx="10">
                  <c:v>0.1</c:v>
                </c:pt>
                <c:pt idx="11">
                  <c:v>0.1</c:v>
                </c:pt>
                <c:pt idx="12">
                  <c:v>0.05</c:v>
                </c:pt>
                <c:pt idx="13">
                  <c:v>0.1</c:v>
                </c:pt>
                <c:pt idx="14">
                  <c:v>7.0000000000000007E-2</c:v>
                </c:pt>
                <c:pt idx="15">
                  <c:v>0.03</c:v>
                </c:pt>
                <c:pt idx="16">
                  <c:v>0.01</c:v>
                </c:pt>
                <c:pt idx="17">
                  <c:v>0.01</c:v>
                </c:pt>
                <c:pt idx="18">
                  <c:v>0</c:v>
                </c:pt>
                <c:pt idx="19">
                  <c:v>0.03</c:v>
                </c:pt>
                <c:pt idx="20">
                  <c:v>5.5E-2</c:v>
                </c:pt>
                <c:pt idx="21">
                  <c:v>5.5E-2</c:v>
                </c:pt>
                <c:pt idx="22">
                  <c:v>0.04</c:v>
                </c:pt>
                <c:pt idx="23">
                  <c:v>0.03</c:v>
                </c:pt>
                <c:pt idx="24">
                  <c:v>0.02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F8-4F0C-9C24-99C10382D7C2}"/>
            </c:ext>
          </c:extLst>
        </c:ser>
        <c:ser>
          <c:idx val="11"/>
          <c:order val="7"/>
          <c:tx>
            <c:strRef>
              <c:f>'10'!$N$27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'10'!$N$28:$N$63</c:f>
              <c:numCache>
                <c:formatCode>0.000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4.3999999999999997E-2</c:v>
                </c:pt>
                <c:pt idx="3">
                  <c:v>1.01</c:v>
                </c:pt>
                <c:pt idx="4">
                  <c:v>0.86499999999999999</c:v>
                </c:pt>
                <c:pt idx="5">
                  <c:v>0.35499999999999998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0.32500000000000001</c:v>
                </c:pt>
                <c:pt idx="10">
                  <c:v>0.17499999999999999</c:v>
                </c:pt>
                <c:pt idx="11">
                  <c:v>0.2</c:v>
                </c:pt>
                <c:pt idx="12">
                  <c:v>0.22500000000000001</c:v>
                </c:pt>
                <c:pt idx="13">
                  <c:v>7.4999999999999997E-2</c:v>
                </c:pt>
                <c:pt idx="14">
                  <c:v>0.375</c:v>
                </c:pt>
                <c:pt idx="15">
                  <c:v>0.47499999999999998</c:v>
                </c:pt>
                <c:pt idx="16">
                  <c:v>0.67500000000000004</c:v>
                </c:pt>
                <c:pt idx="17">
                  <c:v>0.67500000000000004</c:v>
                </c:pt>
                <c:pt idx="18">
                  <c:v>0.67500000000000004</c:v>
                </c:pt>
                <c:pt idx="19">
                  <c:v>0.7</c:v>
                </c:pt>
                <c:pt idx="20">
                  <c:v>0.7</c:v>
                </c:pt>
                <c:pt idx="21">
                  <c:v>0.67500000000000004</c:v>
                </c:pt>
                <c:pt idx="22">
                  <c:v>0.65</c:v>
                </c:pt>
                <c:pt idx="23">
                  <c:v>0.6</c:v>
                </c:pt>
                <c:pt idx="24">
                  <c:v>0.6</c:v>
                </c:pt>
                <c:pt idx="25">
                  <c:v>0.65</c:v>
                </c:pt>
                <c:pt idx="26">
                  <c:v>0.7</c:v>
                </c:pt>
                <c:pt idx="27">
                  <c:v>0.8</c:v>
                </c:pt>
                <c:pt idx="28">
                  <c:v>0.8</c:v>
                </c:pt>
                <c:pt idx="29">
                  <c:v>0.875</c:v>
                </c:pt>
                <c:pt idx="30">
                  <c:v>0.875</c:v>
                </c:pt>
                <c:pt idx="31">
                  <c:v>0.9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F8-4F0C-9C24-99C10382D7C2}"/>
            </c:ext>
          </c:extLst>
        </c:ser>
        <c:ser>
          <c:idx val="6"/>
          <c:order val="8"/>
          <c:tx>
            <c:strRef>
              <c:f>'10'!$L$27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val>
            <c:numRef>
              <c:f>'10'!$L$28:$L$63</c:f>
              <c:numCache>
                <c:formatCode>0.000</c:formatCode>
                <c:ptCount val="36"/>
                <c:pt idx="0">
                  <c:v>0.4</c:v>
                </c:pt>
                <c:pt idx="1">
                  <c:v>0</c:v>
                </c:pt>
                <c:pt idx="2">
                  <c:v>7.0000000000000007E-2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</c:v>
                </c:pt>
                <c:pt idx="17">
                  <c:v>4.1000000000000002E-2</c:v>
                </c:pt>
                <c:pt idx="18">
                  <c:v>2.5000000000000001E-2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F8-4F0C-9C24-99C10382D7C2}"/>
            </c:ext>
          </c:extLst>
        </c:ser>
        <c:ser>
          <c:idx val="8"/>
          <c:order val="9"/>
          <c:tx>
            <c:strRef>
              <c:f>'10'!$M$27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9F8-4F0C-9C24-99C10382D7C2}"/>
              </c:ext>
            </c:extLst>
          </c:dPt>
          <c:val>
            <c:numRef>
              <c:f>'10'!$M$28:$M$63</c:f>
              <c:numCache>
                <c:formatCode>0.000</c:formatCode>
                <c:ptCount val="36"/>
                <c:pt idx="0">
                  <c:v>0.06</c:v>
                </c:pt>
                <c:pt idx="1">
                  <c:v>0.115</c:v>
                </c:pt>
                <c:pt idx="2">
                  <c:v>9.8000000000000004E-2</c:v>
                </c:pt>
                <c:pt idx="3">
                  <c:v>2.3E-2</c:v>
                </c:pt>
                <c:pt idx="4">
                  <c:v>0.106</c:v>
                </c:pt>
                <c:pt idx="5">
                  <c:v>5.7000000000000002E-2</c:v>
                </c:pt>
                <c:pt idx="6">
                  <c:v>0.13400000000000001</c:v>
                </c:pt>
                <c:pt idx="7">
                  <c:v>3.4000000000000002E-2</c:v>
                </c:pt>
                <c:pt idx="8">
                  <c:v>2.8000000000000001E-2</c:v>
                </c:pt>
                <c:pt idx="9">
                  <c:v>7.2999999999999995E-2</c:v>
                </c:pt>
                <c:pt idx="10">
                  <c:v>0.128</c:v>
                </c:pt>
                <c:pt idx="11">
                  <c:v>0.27100000000000002</c:v>
                </c:pt>
                <c:pt idx="12">
                  <c:v>9.6000000000000002E-2</c:v>
                </c:pt>
                <c:pt idx="13">
                  <c:v>8.1000000000000003E-2</c:v>
                </c:pt>
                <c:pt idx="14">
                  <c:v>0.108</c:v>
                </c:pt>
                <c:pt idx="15">
                  <c:v>0.19900000000000001</c:v>
                </c:pt>
                <c:pt idx="16">
                  <c:v>0.19</c:v>
                </c:pt>
                <c:pt idx="17">
                  <c:v>0.24299999999999999</c:v>
                </c:pt>
                <c:pt idx="18">
                  <c:v>0.08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0.113</c:v>
                </c:pt>
                <c:pt idx="23">
                  <c:v>6.2E-2</c:v>
                </c:pt>
                <c:pt idx="24">
                  <c:v>0.65900000000000003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0.29499999999999998</c:v>
                </c:pt>
                <c:pt idx="33">
                  <c:v>0</c:v>
                </c:pt>
                <c:pt idx="34">
                  <c:v>0.11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F8-4F0C-9C24-99C10382D7C2}"/>
            </c:ext>
          </c:extLst>
        </c:ser>
        <c:ser>
          <c:idx val="7"/>
          <c:order val="10"/>
          <c:tx>
            <c:strRef>
              <c:f>'10'!$O$27</c:f>
              <c:strCache>
                <c:ptCount val="1"/>
                <c:pt idx="0">
                  <c:v>other non-OPEC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'10'!$O$28:$O$63</c:f>
              <c:numCache>
                <c:formatCode>0.000</c:formatCode>
                <c:ptCount val="36"/>
                <c:pt idx="0">
                  <c:v>0.60099999999999998</c:v>
                </c:pt>
                <c:pt idx="1">
                  <c:v>0.30099999999999999</c:v>
                </c:pt>
                <c:pt idx="2">
                  <c:v>0.54900000000000004</c:v>
                </c:pt>
                <c:pt idx="3">
                  <c:v>0.71300000000000008</c:v>
                </c:pt>
                <c:pt idx="4">
                  <c:v>0.47</c:v>
                </c:pt>
                <c:pt idx="5">
                  <c:v>0.32150000000000001</c:v>
                </c:pt>
                <c:pt idx="6">
                  <c:v>0.22200000000000003</c:v>
                </c:pt>
                <c:pt idx="7">
                  <c:v>0.56899999999999995</c:v>
                </c:pt>
                <c:pt idx="8">
                  <c:v>0.45700000000000002</c:v>
                </c:pt>
                <c:pt idx="9">
                  <c:v>0.15600000000000003</c:v>
                </c:pt>
                <c:pt idx="10">
                  <c:v>0.16100000000000003</c:v>
                </c:pt>
                <c:pt idx="11">
                  <c:v>0.19541935484</c:v>
                </c:pt>
                <c:pt idx="12">
                  <c:v>0.23600000000000007</c:v>
                </c:pt>
                <c:pt idx="13">
                  <c:v>0.25999999999999995</c:v>
                </c:pt>
                <c:pt idx="14">
                  <c:v>0.20699999999999996</c:v>
                </c:pt>
                <c:pt idx="15">
                  <c:v>0.16800000000000004</c:v>
                </c:pt>
                <c:pt idx="16">
                  <c:v>0.15399999999999991</c:v>
                </c:pt>
                <c:pt idx="17">
                  <c:v>0.13900000000000012</c:v>
                </c:pt>
                <c:pt idx="18">
                  <c:v>0.15899999999999992</c:v>
                </c:pt>
                <c:pt idx="19">
                  <c:v>0.21900000000000008</c:v>
                </c:pt>
                <c:pt idx="20">
                  <c:v>0.21600000000000008</c:v>
                </c:pt>
                <c:pt idx="21">
                  <c:v>0.126</c:v>
                </c:pt>
                <c:pt idx="22">
                  <c:v>0.25599999999999989</c:v>
                </c:pt>
                <c:pt idx="23">
                  <c:v>0.126</c:v>
                </c:pt>
                <c:pt idx="24">
                  <c:v>0.126</c:v>
                </c:pt>
                <c:pt idx="25">
                  <c:v>0.14600000000000002</c:v>
                </c:pt>
                <c:pt idx="26">
                  <c:v>0.22600000000000009</c:v>
                </c:pt>
                <c:pt idx="27">
                  <c:v>0.246</c:v>
                </c:pt>
                <c:pt idx="28">
                  <c:v>0.28099999999999992</c:v>
                </c:pt>
                <c:pt idx="29">
                  <c:v>0.31762099999999993</c:v>
                </c:pt>
                <c:pt idx="30">
                  <c:v>0.4830000000000001</c:v>
                </c:pt>
                <c:pt idx="31">
                  <c:v>0.2659999999999999</c:v>
                </c:pt>
                <c:pt idx="32">
                  <c:v>0.26600000000000013</c:v>
                </c:pt>
                <c:pt idx="33">
                  <c:v>0.31500000000000006</c:v>
                </c:pt>
                <c:pt idx="34">
                  <c:v>0.33499999999999985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F8-4F0C-9C24-99C10382D7C2}"/>
            </c:ext>
          </c:extLst>
        </c:ser>
        <c:ser>
          <c:idx val="10"/>
          <c:order val="11"/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'10'!$S$17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F8-4F0C-9C24-99C10382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-982760736"/>
        <c:axId val="-982754752"/>
      </c:barChart>
      <c:dateAx>
        <c:axId val="-982760736"/>
        <c:scaling>
          <c:orientation val="minMax"/>
        </c:scaling>
        <c:delete val="0"/>
        <c:axPos val="b"/>
        <c:numFmt formatCode="mmm\ yy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8275475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-98275475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-982760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16141732283464"/>
          <c:y val="0.1769926187328518"/>
          <c:w val="0.79882514118661363"/>
          <c:h val="0.653805820703098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'11'!$C$26</c:f>
              <c:strCache>
                <c:ptCount val="1"/>
                <c:pt idx="0">
                  <c:v>Brent 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'11'!$J$26:$M$26</c:f>
              <c:numCache>
                <c:formatCode>0.00</c:formatCode>
                <c:ptCount val="4"/>
                <c:pt idx="0">
                  <c:v>0.71551581995238123</c:v>
                </c:pt>
                <c:pt idx="1">
                  <c:v>-0.44136500695238134</c:v>
                </c:pt>
                <c:pt idx="2">
                  <c:v>-4.5639510309523734E-2</c:v>
                </c:pt>
                <c:pt idx="3">
                  <c:v>-0.16459952976190473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7-4BF7-8FEC-973A63E53B13}"/>
            </c:ext>
          </c:extLst>
        </c:ser>
        <c:ser>
          <c:idx val="2"/>
          <c:order val="1"/>
          <c:tx>
            <c:strRef>
              <c:f>'11'!$C$27</c:f>
              <c:strCache>
                <c:ptCount val="1"/>
                <c:pt idx="0">
                  <c:v>wholesale margin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'11'!$J$27:$M$27</c:f>
              <c:numCache>
                <c:formatCode>0.00</c:formatCode>
                <c:ptCount val="4"/>
                <c:pt idx="0">
                  <c:v>0.18129950784761895</c:v>
                </c:pt>
                <c:pt idx="1">
                  <c:v>-5.368581147618956E-3</c:v>
                </c:pt>
                <c:pt idx="2">
                  <c:v>-0.23811330539047604</c:v>
                </c:pt>
                <c:pt idx="3">
                  <c:v>6.4919478161904687E-2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7-4BF7-8FEC-973A63E53B13}"/>
            </c:ext>
          </c:extLst>
        </c:ser>
        <c:ser>
          <c:idx val="4"/>
          <c:order val="2"/>
          <c:tx>
            <c:strRef>
              <c:f>'11'!$C$28</c:f>
              <c:strCache>
                <c:ptCount val="1"/>
                <c:pt idx="0">
                  <c:v>retail margin</c:v>
                </c:pt>
              </c:strCache>
            </c:strRef>
          </c:tx>
          <c:spPr>
            <a:solidFill>
              <a:schemeClr val="accent1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'11'!$J$28:$M$28</c:f>
              <c:numCache>
                <c:formatCode>0.00</c:formatCode>
                <c:ptCount val="4"/>
                <c:pt idx="0">
                  <c:v>5.3978512999999673E-2</c:v>
                </c:pt>
                <c:pt idx="1">
                  <c:v>-1.6244483999998671E-3</c:v>
                </c:pt>
                <c:pt idx="2">
                  <c:v>7.5511395999999564E-2</c:v>
                </c:pt>
                <c:pt idx="3">
                  <c:v>-2.5169575899999685E-2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6384"/>
        <c:axId val="-982732448"/>
      </c:barChart>
      <c:lineChart>
        <c:grouping val="standard"/>
        <c:varyColors val="0"/>
        <c:ser>
          <c:idx val="0"/>
          <c:order val="3"/>
          <c:tx>
            <c:v>net change</c:v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6179704436511106E-2"/>
                  <c:y val="-4.4926306077428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7-4BF7-8FEC-973A63E53B13}"/>
                </c:ext>
              </c:extLst>
            </c:dLbl>
            <c:dLbl>
              <c:idx val="2"/>
              <c:layout>
                <c:manualLayout>
                  <c:x val="-7.524867426777096E-2"/>
                  <c:y val="5.3029562217558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20-407E-BF38-C070382624AF}"/>
                </c:ext>
              </c:extLst>
            </c:dLbl>
            <c:dLbl>
              <c:idx val="3"/>
              <c:layout>
                <c:manualLayout>
                  <c:x val="-7.9392162767531513E-2"/>
                  <c:y val="3.409513680712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7-4BE3-8D61-58A742895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'11'!$J$31:$M$31</c:f>
              <c:numCache>
                <c:formatCode>0.00</c:formatCode>
                <c:ptCount val="4"/>
                <c:pt idx="0">
                  <c:v>0.95079384079999985</c:v>
                </c:pt>
                <c:pt idx="1">
                  <c:v>-0.44835803650000017</c:v>
                </c:pt>
                <c:pt idx="2">
                  <c:v>-0.20824141970000021</c:v>
                </c:pt>
                <c:pt idx="3">
                  <c:v>-0.12484962749999973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6384"/>
        <c:axId val="-982732448"/>
      </c:lineChart>
      <c:scatterChart>
        <c:scatterStyle val="lineMarker"/>
        <c:varyColors val="0"/>
        <c:ser>
          <c:idx val="3"/>
          <c:order val="4"/>
          <c:tx>
            <c:strRef>
              <c:f>'11'!$C$99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'11'!$B$100:$B$101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'11'!$C$100:$C$101</c:f>
              <c:numCache>
                <c:formatCode>0.00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5840"/>
        <c:axId val="-982740064"/>
      </c:scatterChart>
      <c:catAx>
        <c:axId val="-98275638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2448"/>
        <c:crosses val="autoZero"/>
        <c:auto val="1"/>
        <c:lblAlgn val="ctr"/>
        <c:lblOffset val="100"/>
        <c:tickLblSkip val="1"/>
        <c:noMultiLvlLbl val="0"/>
      </c:catAx>
      <c:valAx>
        <c:axId val="-982732448"/>
        <c:scaling>
          <c:orientation val="minMax"/>
          <c:max val="1.750000000000000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6384"/>
        <c:crosses val="autoZero"/>
        <c:crossBetween val="between"/>
        <c:majorUnit val="0.25"/>
      </c:valAx>
      <c:valAx>
        <c:axId val="-982740064"/>
        <c:scaling>
          <c:orientation val="minMax"/>
          <c:max val="0.5"/>
          <c:min val="-0.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5840"/>
        <c:crosses val="max"/>
        <c:crossBetween val="midCat"/>
      </c:valAx>
      <c:valAx>
        <c:axId val="-98275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40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3260776983534"/>
          <c:y val="0.1668847524106937"/>
          <c:w val="0.89361275153105857"/>
          <c:h val="0.65717083253301356"/>
        </c:manualLayout>
      </c:layout>
      <c:lineChart>
        <c:grouping val="standard"/>
        <c:varyColors val="0"/>
        <c:ser>
          <c:idx val="0"/>
          <c:order val="0"/>
          <c:tx>
            <c:strRef>
              <c:f>'11'!$D$35</c:f>
              <c:strCache>
                <c:ptCount val="1"/>
                <c:pt idx="0">
                  <c:v>monthly retail regular gasoline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'11'!$D$36:$D$95</c:f>
              <c:numCache>
                <c:formatCode>0.000</c:formatCode>
                <c:ptCount val="60"/>
                <c:pt idx="0">
                  <c:v>2.3342499999999999</c:v>
                </c:pt>
                <c:pt idx="1">
                  <c:v>2.5009999999999999</c:v>
                </c:pt>
                <c:pt idx="2">
                  <c:v>2.8104</c:v>
                </c:pt>
                <c:pt idx="3">
                  <c:v>2.85825</c:v>
                </c:pt>
                <c:pt idx="4">
                  <c:v>2.9851999999999999</c:v>
                </c:pt>
                <c:pt idx="5">
                  <c:v>3.0637500000000002</c:v>
                </c:pt>
                <c:pt idx="6">
                  <c:v>3.1360000000000001</c:v>
                </c:pt>
                <c:pt idx="7">
                  <c:v>3.1577999999999999</c:v>
                </c:pt>
                <c:pt idx="8">
                  <c:v>3.1749999999999998</c:v>
                </c:pt>
                <c:pt idx="9">
                  <c:v>3.2905000000000002</c:v>
                </c:pt>
                <c:pt idx="10">
                  <c:v>3.3948</c:v>
                </c:pt>
                <c:pt idx="11">
                  <c:v>3.3064999999999998</c:v>
                </c:pt>
                <c:pt idx="12">
                  <c:v>3.3146</c:v>
                </c:pt>
                <c:pt idx="13">
                  <c:v>3.5172500000000002</c:v>
                </c:pt>
                <c:pt idx="14">
                  <c:v>4.2217500000000001</c:v>
                </c:pt>
                <c:pt idx="15">
                  <c:v>4.1085000000000003</c:v>
                </c:pt>
                <c:pt idx="16">
                  <c:v>4.4436</c:v>
                </c:pt>
                <c:pt idx="17">
                  <c:v>4.9289999999999994</c:v>
                </c:pt>
                <c:pt idx="18">
                  <c:v>4.5592500000000005</c:v>
                </c:pt>
                <c:pt idx="19">
                  <c:v>3.9750000000000001</c:v>
                </c:pt>
                <c:pt idx="20">
                  <c:v>3.7002499999999996</c:v>
                </c:pt>
                <c:pt idx="21">
                  <c:v>3.8151999999999999</c:v>
                </c:pt>
                <c:pt idx="22">
                  <c:v>3.6850000000000001</c:v>
                </c:pt>
                <c:pt idx="23">
                  <c:v>3.21</c:v>
                </c:pt>
                <c:pt idx="24">
                  <c:v>3.3391999999999999</c:v>
                </c:pt>
                <c:pt idx="25">
                  <c:v>3.3887499999999999</c:v>
                </c:pt>
                <c:pt idx="26">
                  <c:v>3.4219999999999997</c:v>
                </c:pt>
                <c:pt idx="27">
                  <c:v>3.6030000000000002</c:v>
                </c:pt>
                <c:pt idx="28">
                  <c:v>3.5548000000000002</c:v>
                </c:pt>
                <c:pt idx="29">
                  <c:v>3.5710000000000002</c:v>
                </c:pt>
                <c:pt idx="30">
                  <c:v>3.597</c:v>
                </c:pt>
                <c:pt idx="31">
                  <c:v>3.8397500000000004</c:v>
                </c:pt>
                <c:pt idx="32">
                  <c:v>3.8360000000000003</c:v>
                </c:pt>
                <c:pt idx="33">
                  <c:v>3.6127999999999996</c:v>
                </c:pt>
                <c:pt idx="34">
                  <c:v>3.3180000000000001</c:v>
                </c:pt>
                <c:pt idx="35">
                  <c:v>3.1339999999999999</c:v>
                </c:pt>
                <c:pt idx="36">
                  <c:v>3.0754000000000001</c:v>
                </c:pt>
                <c:pt idx="37">
                  <c:v>3.2114999999999996</c:v>
                </c:pt>
                <c:pt idx="38">
                  <c:v>3.4255</c:v>
                </c:pt>
                <c:pt idx="39">
                  <c:v>3.6113999999999997</c:v>
                </c:pt>
                <c:pt idx="40">
                  <c:v>3.6030000000000002</c:v>
                </c:pt>
                <c:pt idx="41">
                  <c:v>3.4544999999999999</c:v>
                </c:pt>
                <c:pt idx="42">
                  <c:v>3.4838</c:v>
                </c:pt>
                <c:pt idx="43">
                  <c:v>3.3892500000000001</c:v>
                </c:pt>
                <c:pt idx="44">
                  <c:v>3.2138</c:v>
                </c:pt>
                <c:pt idx="45">
                  <c:v>3.137</c:v>
                </c:pt>
                <c:pt idx="46">
                  <c:v>3.0527499999999996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F-4B31-BE32-76065CFAF3A7}"/>
            </c:ext>
          </c:extLst>
        </c:ser>
        <c:ser>
          <c:idx val="1"/>
          <c:order val="1"/>
          <c:tx>
            <c:strRef>
              <c:f>'11'!$F$35</c:f>
              <c:strCache>
                <c:ptCount val="1"/>
                <c:pt idx="0">
                  <c:v>annual average gasoline</c:v>
                </c:pt>
              </c:strCache>
            </c:strRef>
          </c:tx>
          <c:spPr>
            <a:ln w="25400" cap="rnd">
              <a:solidFill>
                <a:schemeClr val="tx1">
                  <a:alpha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'11'!$F$36:$F$95</c:f>
              <c:numCache>
                <c:formatCode>0.000</c:formatCode>
                <c:ptCount val="60"/>
                <c:pt idx="1">
                  <c:v>3.0011208333333332</c:v>
                </c:pt>
                <c:pt idx="2">
                  <c:v>3.0011208333333332</c:v>
                </c:pt>
                <c:pt idx="3">
                  <c:v>3.0011208333333332</c:v>
                </c:pt>
                <c:pt idx="4">
                  <c:v>3.0011208333333332</c:v>
                </c:pt>
                <c:pt idx="5">
                  <c:v>3.0011208333333332</c:v>
                </c:pt>
                <c:pt idx="6">
                  <c:v>3.0011208333333332</c:v>
                </c:pt>
                <c:pt idx="7">
                  <c:v>3.0011208333333332</c:v>
                </c:pt>
                <c:pt idx="8">
                  <c:v>3.0011208333333332</c:v>
                </c:pt>
                <c:pt idx="9">
                  <c:v>3.0011208333333332</c:v>
                </c:pt>
                <c:pt idx="10">
                  <c:v>3.0011208333333332</c:v>
                </c:pt>
                <c:pt idx="13">
                  <c:v>3.9566166666666667</c:v>
                </c:pt>
                <c:pt idx="14">
                  <c:v>3.9566166666666667</c:v>
                </c:pt>
                <c:pt idx="15">
                  <c:v>3.9566166666666667</c:v>
                </c:pt>
                <c:pt idx="16">
                  <c:v>3.9566166666666667</c:v>
                </c:pt>
                <c:pt idx="17">
                  <c:v>3.9566166666666667</c:v>
                </c:pt>
                <c:pt idx="18">
                  <c:v>3.9566166666666667</c:v>
                </c:pt>
                <c:pt idx="19">
                  <c:v>3.9566166666666667</c:v>
                </c:pt>
                <c:pt idx="20">
                  <c:v>3.9566166666666667</c:v>
                </c:pt>
                <c:pt idx="21">
                  <c:v>3.9566166666666667</c:v>
                </c:pt>
                <c:pt idx="22">
                  <c:v>3.9566166666666667</c:v>
                </c:pt>
                <c:pt idx="25">
                  <c:v>3.5180249999999997</c:v>
                </c:pt>
                <c:pt idx="26">
                  <c:v>3.5180249999999997</c:v>
                </c:pt>
                <c:pt idx="27">
                  <c:v>3.5180249999999997</c:v>
                </c:pt>
                <c:pt idx="28">
                  <c:v>3.5180249999999997</c:v>
                </c:pt>
                <c:pt idx="29">
                  <c:v>3.5180249999999997</c:v>
                </c:pt>
                <c:pt idx="30">
                  <c:v>3.5180249999999997</c:v>
                </c:pt>
                <c:pt idx="31">
                  <c:v>3.5180249999999997</c:v>
                </c:pt>
                <c:pt idx="32">
                  <c:v>3.5180249999999997</c:v>
                </c:pt>
                <c:pt idx="33">
                  <c:v>3.5180249999999997</c:v>
                </c:pt>
                <c:pt idx="34">
                  <c:v>3.5180249999999997</c:v>
                </c:pt>
                <c:pt idx="37">
                  <c:v>3.3085440833333331</c:v>
                </c:pt>
                <c:pt idx="38">
                  <c:v>3.3085440833333331</c:v>
                </c:pt>
                <c:pt idx="39">
                  <c:v>3.3085440833333331</c:v>
                </c:pt>
                <c:pt idx="40">
                  <c:v>3.3085440833333331</c:v>
                </c:pt>
                <c:pt idx="41">
                  <c:v>3.3085440833333331</c:v>
                </c:pt>
                <c:pt idx="42">
                  <c:v>3.3085440833333331</c:v>
                </c:pt>
                <c:pt idx="43">
                  <c:v>3.3085440833333331</c:v>
                </c:pt>
                <c:pt idx="44">
                  <c:v>3.3085440833333331</c:v>
                </c:pt>
                <c:pt idx="45">
                  <c:v>3.3085440833333331</c:v>
                </c:pt>
                <c:pt idx="46">
                  <c:v>3.3085440833333331</c:v>
                </c:pt>
                <c:pt idx="49">
                  <c:v>3.1840417499999991</c:v>
                </c:pt>
                <c:pt idx="50">
                  <c:v>3.1840417499999991</c:v>
                </c:pt>
                <c:pt idx="51">
                  <c:v>3.1840417499999991</c:v>
                </c:pt>
                <c:pt idx="52">
                  <c:v>3.1840417499999991</c:v>
                </c:pt>
                <c:pt idx="53">
                  <c:v>3.1840417499999991</c:v>
                </c:pt>
                <c:pt idx="54">
                  <c:v>3.1840417499999991</c:v>
                </c:pt>
                <c:pt idx="55">
                  <c:v>3.1840417499999991</c:v>
                </c:pt>
                <c:pt idx="56">
                  <c:v>3.1840417499999991</c:v>
                </c:pt>
                <c:pt idx="57">
                  <c:v>3.1840417499999991</c:v>
                </c:pt>
                <c:pt idx="58">
                  <c:v>3.1840417499999991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F-4B31-BE32-76065CFAF3A7}"/>
            </c:ext>
          </c:extLst>
        </c:ser>
        <c:ser>
          <c:idx val="3"/>
          <c:order val="2"/>
          <c:tx>
            <c:strRef>
              <c:f>'11'!$I$35</c:f>
              <c:strCache>
                <c:ptCount val="1"/>
                <c:pt idx="0">
                  <c:v>monthly Brent crude oil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'11'!$I$36:$I$95</c:f>
              <c:numCache>
                <c:formatCode>0.000</c:formatCode>
                <c:ptCount val="60"/>
                <c:pt idx="0">
                  <c:v>1.3040476190476191</c:v>
                </c:pt>
                <c:pt idx="1">
                  <c:v>1.4828571428571429</c:v>
                </c:pt>
                <c:pt idx="2">
                  <c:v>1.5573809523809523</c:v>
                </c:pt>
                <c:pt idx="3">
                  <c:v>1.5430952380952381</c:v>
                </c:pt>
                <c:pt idx="4">
                  <c:v>1.6316666666666666</c:v>
                </c:pt>
                <c:pt idx="5">
                  <c:v>1.7419047619047618</c:v>
                </c:pt>
                <c:pt idx="6">
                  <c:v>1.7897619047619049</c:v>
                </c:pt>
                <c:pt idx="7">
                  <c:v>1.6845238095238095</c:v>
                </c:pt>
                <c:pt idx="8">
                  <c:v>1.7735714285714284</c:v>
                </c:pt>
                <c:pt idx="9">
                  <c:v>1.9890476190476192</c:v>
                </c:pt>
                <c:pt idx="10">
                  <c:v>1.9297619047619048</c:v>
                </c:pt>
                <c:pt idx="11">
                  <c:v>1.7659523809523809</c:v>
                </c:pt>
                <c:pt idx="12">
                  <c:v>2.0597619047619049</c:v>
                </c:pt>
                <c:pt idx="13">
                  <c:v>2.3126190476190476</c:v>
                </c:pt>
                <c:pt idx="14">
                  <c:v>2.7916666666666665</c:v>
                </c:pt>
                <c:pt idx="15">
                  <c:v>2.4899999999999998</c:v>
                </c:pt>
                <c:pt idx="16">
                  <c:v>2.6995238095238094</c:v>
                </c:pt>
                <c:pt idx="17">
                  <c:v>2.9216666666666664</c:v>
                </c:pt>
                <c:pt idx="18">
                  <c:v>2.665</c:v>
                </c:pt>
                <c:pt idx="19">
                  <c:v>2.3916666666666666</c:v>
                </c:pt>
                <c:pt idx="20">
                  <c:v>2.1371428571428575</c:v>
                </c:pt>
                <c:pt idx="21">
                  <c:v>2.222142857142857</c:v>
                </c:pt>
                <c:pt idx="22">
                  <c:v>2.1766666666666667</c:v>
                </c:pt>
                <c:pt idx="23">
                  <c:v>1.9266666666666667</c:v>
                </c:pt>
                <c:pt idx="24">
                  <c:v>1.9642857142857142</c:v>
                </c:pt>
                <c:pt idx="25">
                  <c:v>1.9664285714285714</c:v>
                </c:pt>
                <c:pt idx="26">
                  <c:v>1.8673809523809526</c:v>
                </c:pt>
                <c:pt idx="27">
                  <c:v>2.0152380952380953</c:v>
                </c:pt>
                <c:pt idx="28">
                  <c:v>1.7969047619047618</c:v>
                </c:pt>
                <c:pt idx="29">
                  <c:v>1.7819047619047619</c:v>
                </c:pt>
                <c:pt idx="30">
                  <c:v>1.9073809523809524</c:v>
                </c:pt>
                <c:pt idx="31">
                  <c:v>2.0511904761904765</c:v>
                </c:pt>
                <c:pt idx="32">
                  <c:v>2.2314285714285713</c:v>
                </c:pt>
                <c:pt idx="33">
                  <c:v>2.157142857142857</c:v>
                </c:pt>
                <c:pt idx="34">
                  <c:v>1.9747619047619047</c:v>
                </c:pt>
                <c:pt idx="35">
                  <c:v>1.8483333333333332</c:v>
                </c:pt>
                <c:pt idx="36">
                  <c:v>1.9076190476190478</c:v>
                </c:pt>
                <c:pt idx="37">
                  <c:v>1.9876190476190476</c:v>
                </c:pt>
                <c:pt idx="38">
                  <c:v>2.0335714285714284</c:v>
                </c:pt>
                <c:pt idx="39">
                  <c:v>2.1414285714285715</c:v>
                </c:pt>
                <c:pt idx="40">
                  <c:v>1.9464285714285714</c:v>
                </c:pt>
                <c:pt idx="41">
                  <c:v>1.9583333333333333</c:v>
                </c:pt>
                <c:pt idx="42">
                  <c:v>2.0273809523809527</c:v>
                </c:pt>
                <c:pt idx="43">
                  <c:v>1.9133333333333333</c:v>
                </c:pt>
                <c:pt idx="44">
                  <c:v>1.7623809523809524</c:v>
                </c:pt>
                <c:pt idx="45">
                  <c:v>1.8007142857142857</c:v>
                </c:pt>
                <c:pt idx="46">
                  <c:v>1.7702380952380952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3F-4B31-BE32-76065CFAF3A7}"/>
            </c:ext>
          </c:extLst>
        </c:ser>
        <c:ser>
          <c:idx val="5"/>
          <c:order val="3"/>
          <c:tx>
            <c:strRef>
              <c:f>'11'!$K$35</c:f>
              <c:strCache>
                <c:ptCount val="1"/>
                <c:pt idx="0">
                  <c:v>annual average Brent</c:v>
                </c:pt>
              </c:strCache>
            </c:strRef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57"/>
            <c:marker>
              <c:symbol val="none"/>
            </c:marker>
            <c:bubble3D val="0"/>
            <c:spPr>
              <a:ln w="25400" cap="rnd">
                <a:solidFill>
                  <a:schemeClr val="accent2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3F-4B31-BE32-76065CFAF3A7}"/>
              </c:ext>
            </c:extLst>
          </c:dPt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'11'!$K$36:$K$95</c:f>
              <c:numCache>
                <c:formatCode>0.000</c:formatCode>
                <c:ptCount val="60"/>
                <c:pt idx="1">
                  <c:v>1.682797619047619</c:v>
                </c:pt>
                <c:pt idx="2">
                  <c:v>1.682797619047619</c:v>
                </c:pt>
                <c:pt idx="3">
                  <c:v>1.682797619047619</c:v>
                </c:pt>
                <c:pt idx="4">
                  <c:v>1.682797619047619</c:v>
                </c:pt>
                <c:pt idx="5">
                  <c:v>1.682797619047619</c:v>
                </c:pt>
                <c:pt idx="6">
                  <c:v>1.682797619047619</c:v>
                </c:pt>
                <c:pt idx="7">
                  <c:v>1.682797619047619</c:v>
                </c:pt>
                <c:pt idx="8">
                  <c:v>1.682797619047619</c:v>
                </c:pt>
                <c:pt idx="9">
                  <c:v>1.682797619047619</c:v>
                </c:pt>
                <c:pt idx="10">
                  <c:v>1.682797619047619</c:v>
                </c:pt>
                <c:pt idx="13">
                  <c:v>2.3995436507936505</c:v>
                </c:pt>
                <c:pt idx="14">
                  <c:v>2.3995436507936505</c:v>
                </c:pt>
                <c:pt idx="15">
                  <c:v>2.3995436507936505</c:v>
                </c:pt>
                <c:pt idx="16">
                  <c:v>2.3995436507936505</c:v>
                </c:pt>
                <c:pt idx="17">
                  <c:v>2.3995436507936505</c:v>
                </c:pt>
                <c:pt idx="18">
                  <c:v>2.3995436507936505</c:v>
                </c:pt>
                <c:pt idx="19">
                  <c:v>2.3995436507936505</c:v>
                </c:pt>
                <c:pt idx="20">
                  <c:v>2.3995436507936505</c:v>
                </c:pt>
                <c:pt idx="21">
                  <c:v>2.3995436507936505</c:v>
                </c:pt>
                <c:pt idx="22">
                  <c:v>2.3995436507936505</c:v>
                </c:pt>
                <c:pt idx="25">
                  <c:v>1.9635317460317461</c:v>
                </c:pt>
                <c:pt idx="26">
                  <c:v>1.9635317460317461</c:v>
                </c:pt>
                <c:pt idx="27">
                  <c:v>1.9635317460317461</c:v>
                </c:pt>
                <c:pt idx="28">
                  <c:v>1.9635317460317461</c:v>
                </c:pt>
                <c:pt idx="29">
                  <c:v>1.9635317460317461</c:v>
                </c:pt>
                <c:pt idx="30">
                  <c:v>1.9635317460317461</c:v>
                </c:pt>
                <c:pt idx="31">
                  <c:v>1.9635317460317461</c:v>
                </c:pt>
                <c:pt idx="32">
                  <c:v>1.9635317460317461</c:v>
                </c:pt>
                <c:pt idx="33">
                  <c:v>1.9635317460317461</c:v>
                </c:pt>
                <c:pt idx="34">
                  <c:v>1.9635317460317461</c:v>
                </c:pt>
                <c:pt idx="37">
                  <c:v>1.9155952380952381</c:v>
                </c:pt>
                <c:pt idx="38">
                  <c:v>1.9155952380952381</c:v>
                </c:pt>
                <c:pt idx="39">
                  <c:v>1.9155952380952381</c:v>
                </c:pt>
                <c:pt idx="40">
                  <c:v>1.9155952380952381</c:v>
                </c:pt>
                <c:pt idx="41">
                  <c:v>1.9155952380952381</c:v>
                </c:pt>
                <c:pt idx="42">
                  <c:v>1.9155952380952381</c:v>
                </c:pt>
                <c:pt idx="43">
                  <c:v>1.9155952380952381</c:v>
                </c:pt>
                <c:pt idx="44">
                  <c:v>1.9155952380952381</c:v>
                </c:pt>
                <c:pt idx="45">
                  <c:v>1.9155952380952381</c:v>
                </c:pt>
                <c:pt idx="46">
                  <c:v>1.9155952380952381</c:v>
                </c:pt>
                <c:pt idx="49">
                  <c:v>1.7519841269841274</c:v>
                </c:pt>
                <c:pt idx="50">
                  <c:v>1.7519841269841274</c:v>
                </c:pt>
                <c:pt idx="51">
                  <c:v>1.7519841269841274</c:v>
                </c:pt>
                <c:pt idx="52">
                  <c:v>1.7519841269841274</c:v>
                </c:pt>
                <c:pt idx="53">
                  <c:v>1.7519841269841274</c:v>
                </c:pt>
                <c:pt idx="54">
                  <c:v>1.7519841269841274</c:v>
                </c:pt>
                <c:pt idx="55">
                  <c:v>1.7519841269841274</c:v>
                </c:pt>
                <c:pt idx="56">
                  <c:v>1.7519841269841274</c:v>
                </c:pt>
                <c:pt idx="57">
                  <c:v>1.7519841269841274</c:v>
                </c:pt>
                <c:pt idx="58">
                  <c:v>1.7519841269841274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3F-4B31-BE32-76065CFAF3A7}"/>
            </c:ext>
          </c:extLst>
        </c:ser>
        <c:ser>
          <c:idx val="4"/>
          <c:order val="4"/>
          <c:tx>
            <c:strRef>
              <c:f>'11'!$J$35</c:f>
              <c:strCache>
                <c:ptCount val="1"/>
                <c:pt idx="0">
                  <c:v>Brent 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'11'!$J$36:$J$95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1.7702380952380952</c:v>
                </c:pt>
                <c:pt idx="47">
                  <c:v>1.7380952380952381</c:v>
                </c:pt>
                <c:pt idx="48">
                  <c:v>1.7380952380952381</c:v>
                </c:pt>
                <c:pt idx="49">
                  <c:v>1.7619047619047619</c:v>
                </c:pt>
                <c:pt idx="50">
                  <c:v>1.7857142857142858</c:v>
                </c:pt>
                <c:pt idx="51">
                  <c:v>1.7857142857142858</c:v>
                </c:pt>
                <c:pt idx="52">
                  <c:v>1.7619047619047619</c:v>
                </c:pt>
                <c:pt idx="53">
                  <c:v>1.7619047619047619</c:v>
                </c:pt>
                <c:pt idx="54">
                  <c:v>1.7619047619047619</c:v>
                </c:pt>
                <c:pt idx="55">
                  <c:v>1.7619047619047619</c:v>
                </c:pt>
                <c:pt idx="56">
                  <c:v>1.7619047619047619</c:v>
                </c:pt>
                <c:pt idx="57">
                  <c:v>1.7142857142857142</c:v>
                </c:pt>
                <c:pt idx="58">
                  <c:v>1.7142857142857142</c:v>
                </c:pt>
                <c:pt idx="59">
                  <c:v>1.7142857142857142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3F-4B31-BE32-76065CFAF3A7}"/>
            </c:ext>
          </c:extLst>
        </c:ser>
        <c:ser>
          <c:idx val="2"/>
          <c:order val="5"/>
          <c:tx>
            <c:strRef>
              <c:f>'11'!$E$35</c:f>
              <c:strCache>
                <c:ptCount val="1"/>
                <c:pt idx="0">
                  <c:v>gasoline forecast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'11'!$E$36:$E$95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3.0527499999999996</c:v>
                </c:pt>
                <c:pt idx="47">
                  <c:v>3.044629</c:v>
                </c:pt>
                <c:pt idx="48">
                  <c:v>3.0292210000000002</c:v>
                </c:pt>
                <c:pt idx="49">
                  <c:v>3.0681349999999998</c:v>
                </c:pt>
                <c:pt idx="50">
                  <c:v>3.1225189999999996</c:v>
                </c:pt>
                <c:pt idx="51">
                  <c:v>3.2134609999999997</c:v>
                </c:pt>
                <c:pt idx="52">
                  <c:v>3.3042950000000002</c:v>
                </c:pt>
                <c:pt idx="53">
                  <c:v>3.3722480000000004</c:v>
                </c:pt>
                <c:pt idx="54">
                  <c:v>3.3492299999999999</c:v>
                </c:pt>
                <c:pt idx="55">
                  <c:v>3.3203449999999997</c:v>
                </c:pt>
                <c:pt idx="56">
                  <c:v>3.2344999999999997</c:v>
                </c:pt>
                <c:pt idx="57">
                  <c:v>3.1610320000000001</c:v>
                </c:pt>
                <c:pt idx="58">
                  <c:v>3.0411380000000001</c:v>
                </c:pt>
                <c:pt idx="59">
                  <c:v>2.9923770000000003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3F-4B31-BE32-76065CFA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29728"/>
        <c:axId val="-982734624"/>
      </c:lineChart>
      <c:catAx>
        <c:axId val="-98272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462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4624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2972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7459516197527301E-2"/>
          <c:y val="0.16721748784263443"/>
          <c:w val="0.88078010945249718"/>
          <c:h val="0.16305474332713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9104695246426"/>
          <c:y val="0.17344519435070616"/>
          <c:w val="0.7986071011956839"/>
          <c:h val="0.662157855268091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'12'!$C$26</c:f>
              <c:strCache>
                <c:ptCount val="1"/>
                <c:pt idx="0">
                  <c:v>Brent 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'12'!$J$26:$M$26</c:f>
              <c:numCache>
                <c:formatCode>0.00</c:formatCode>
                <c:ptCount val="4"/>
                <c:pt idx="0">
                  <c:v>0.71551581995238123</c:v>
                </c:pt>
                <c:pt idx="1">
                  <c:v>-0.44136500695238134</c:v>
                </c:pt>
                <c:pt idx="2">
                  <c:v>-4.5639510309523734E-2</c:v>
                </c:pt>
                <c:pt idx="3">
                  <c:v>-0.16459952976190473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4-425B-843E-BA549FECF161}"/>
            </c:ext>
          </c:extLst>
        </c:ser>
        <c:ser>
          <c:idx val="2"/>
          <c:order val="1"/>
          <c:tx>
            <c:strRef>
              <c:f>'12'!$C$27</c:f>
              <c:strCache>
                <c:ptCount val="1"/>
                <c:pt idx="0">
                  <c:v>wholesale margin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'12'!$J$27:$M$27</c:f>
              <c:numCache>
                <c:formatCode>0.00</c:formatCode>
                <c:ptCount val="4"/>
                <c:pt idx="0">
                  <c:v>0.75866261384761891</c:v>
                </c:pt>
                <c:pt idx="1">
                  <c:v>-0.3092910274476186</c:v>
                </c:pt>
                <c:pt idx="2">
                  <c:v>-0.37060064659047609</c:v>
                </c:pt>
                <c:pt idx="3">
                  <c:v>7.5476100861904483E-2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4-425B-843E-BA549FECF161}"/>
            </c:ext>
          </c:extLst>
        </c:ser>
        <c:ser>
          <c:idx val="4"/>
          <c:order val="2"/>
          <c:tx>
            <c:strRef>
              <c:f>'12'!$C$28</c:f>
              <c:strCache>
                <c:ptCount val="1"/>
                <c:pt idx="0">
                  <c:v>retail margin</c:v>
                </c:pt>
              </c:strCache>
            </c:strRef>
          </c:tx>
          <c:spPr>
            <a:solidFill>
              <a:schemeClr val="accent3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'12'!$J$28:$M$28</c:f>
              <c:numCache>
                <c:formatCode>0.00</c:formatCode>
                <c:ptCount val="4"/>
                <c:pt idx="0">
                  <c:v>0.2328762615000004</c:v>
                </c:pt>
                <c:pt idx="1">
                  <c:v>-2.3607607000001085E-2</c:v>
                </c:pt>
                <c:pt idx="2">
                  <c:v>-3.7467937199999746E-2</c:v>
                </c:pt>
                <c:pt idx="3">
                  <c:v>-6.8440454699999265E-2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42240"/>
        <c:axId val="-982738976"/>
      </c:barChart>
      <c:lineChart>
        <c:grouping val="standard"/>
        <c:varyColors val="0"/>
        <c:ser>
          <c:idx val="0"/>
          <c:order val="3"/>
          <c:tx>
            <c:v>net change</c:v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6064514852763415E-2"/>
                  <c:y val="-4.026712471519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5D-436F-9178-25F4BC92595A}"/>
                </c:ext>
              </c:extLst>
            </c:dLbl>
            <c:dLbl>
              <c:idx val="1"/>
              <c:layout>
                <c:manualLayout>
                  <c:x val="-8.266481755462568E-2"/>
                  <c:y val="2.938868717345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E-4263-8B3C-566C4FC52018}"/>
                </c:ext>
              </c:extLst>
            </c:dLbl>
            <c:dLbl>
              <c:idx val="3"/>
              <c:layout>
                <c:manualLayout>
                  <c:x val="-8.4090798994929009E-2"/>
                  <c:y val="3.7550165573806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3B-45E7-8C5C-058241AE2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'12'!$J$31:$M$31</c:f>
              <c:numCache>
                <c:formatCode>0.00</c:formatCode>
                <c:ptCount val="4"/>
                <c:pt idx="0">
                  <c:v>1.7070546953000005</c:v>
                </c:pt>
                <c:pt idx="1">
                  <c:v>-0.77426364140000103</c:v>
                </c:pt>
                <c:pt idx="2">
                  <c:v>-0.45370809409999957</c:v>
                </c:pt>
                <c:pt idx="3">
                  <c:v>-0.15756388359999951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2240"/>
        <c:axId val="-982738976"/>
      </c:lineChart>
      <c:scatterChart>
        <c:scatterStyle val="lineMarker"/>
        <c:varyColors val="0"/>
        <c:ser>
          <c:idx val="3"/>
          <c:order val="4"/>
          <c:tx>
            <c:strRef>
              <c:f>'12'!$C$99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'12'!$B$100:$B$101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'12'!$C$100:$C$101</c:f>
              <c:numCache>
                <c:formatCode>0.00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37344"/>
        <c:axId val="-982734080"/>
      </c:scatterChart>
      <c:catAx>
        <c:axId val="-98274224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8976"/>
        <c:crosses val="autoZero"/>
        <c:auto val="1"/>
        <c:lblAlgn val="ctr"/>
        <c:lblOffset val="100"/>
        <c:tickLblSkip val="1"/>
        <c:noMultiLvlLbl val="0"/>
      </c:catAx>
      <c:valAx>
        <c:axId val="-982738976"/>
        <c:scaling>
          <c:orientation val="minMax"/>
          <c:max val="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2240"/>
        <c:crosses val="autoZero"/>
        <c:crossBetween val="between"/>
        <c:majorUnit val="0.25"/>
      </c:valAx>
      <c:valAx>
        <c:axId val="-982734080"/>
        <c:scaling>
          <c:orientation val="minMax"/>
          <c:max val="0.5"/>
          <c:min val="-0.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37344"/>
        <c:crosses val="max"/>
        <c:crossBetween val="midCat"/>
      </c:valAx>
      <c:valAx>
        <c:axId val="-98273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4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9480898221056"/>
          <c:y val="0.17099206349206353"/>
          <c:w val="0.78468248760571591"/>
          <c:h val="0.66949100112485938"/>
        </c:manualLayout>
      </c:layout>
      <c:lineChart>
        <c:grouping val="standard"/>
        <c:varyColors val="0"/>
        <c:ser>
          <c:idx val="0"/>
          <c:order val="0"/>
          <c:tx>
            <c:strRef>
              <c:f>'12'!$D$35</c:f>
              <c:strCache>
                <c:ptCount val="1"/>
                <c:pt idx="0">
                  <c:v>monthly retail diesel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'12'!$D$36:$D$95</c:f>
              <c:numCache>
                <c:formatCode>0.000</c:formatCode>
                <c:ptCount val="60"/>
                <c:pt idx="0">
                  <c:v>2.6805000000000003</c:v>
                </c:pt>
                <c:pt idx="1">
                  <c:v>2.847</c:v>
                </c:pt>
                <c:pt idx="2">
                  <c:v>3.1522000000000001</c:v>
                </c:pt>
                <c:pt idx="3">
                  <c:v>3.1302499999999998</c:v>
                </c:pt>
                <c:pt idx="4">
                  <c:v>3.2170000000000001</c:v>
                </c:pt>
                <c:pt idx="5">
                  <c:v>3.2867500000000001</c:v>
                </c:pt>
                <c:pt idx="6">
                  <c:v>3.3387500000000001</c:v>
                </c:pt>
                <c:pt idx="7">
                  <c:v>3.35</c:v>
                </c:pt>
                <c:pt idx="8">
                  <c:v>3.3839999999999999</c:v>
                </c:pt>
                <c:pt idx="9">
                  <c:v>3.6117500000000002</c:v>
                </c:pt>
                <c:pt idx="10">
                  <c:v>3.7269999999999999</c:v>
                </c:pt>
                <c:pt idx="11">
                  <c:v>3.641</c:v>
                </c:pt>
                <c:pt idx="12">
                  <c:v>3.7242000000000002</c:v>
                </c:pt>
                <c:pt idx="13">
                  <c:v>4.0322500000000003</c:v>
                </c:pt>
                <c:pt idx="14">
                  <c:v>5.1044999999999998</c:v>
                </c:pt>
                <c:pt idx="15">
                  <c:v>5.1194999999999995</c:v>
                </c:pt>
                <c:pt idx="16">
                  <c:v>5.5710000000000006</c:v>
                </c:pt>
                <c:pt idx="17">
                  <c:v>5.7534999999999998</c:v>
                </c:pt>
                <c:pt idx="18">
                  <c:v>5.4857500000000003</c:v>
                </c:pt>
                <c:pt idx="19">
                  <c:v>5.0132000000000003</c:v>
                </c:pt>
                <c:pt idx="20">
                  <c:v>4.9924999999999997</c:v>
                </c:pt>
                <c:pt idx="21">
                  <c:v>5.2114000000000003</c:v>
                </c:pt>
                <c:pt idx="22">
                  <c:v>5.2549999999999999</c:v>
                </c:pt>
                <c:pt idx="23">
                  <c:v>4.7134999999999998</c:v>
                </c:pt>
                <c:pt idx="24">
                  <c:v>4.5763999999999996</c:v>
                </c:pt>
                <c:pt idx="25">
                  <c:v>4.4132499999999997</c:v>
                </c:pt>
                <c:pt idx="26">
                  <c:v>4.2104999999999997</c:v>
                </c:pt>
                <c:pt idx="27">
                  <c:v>4.0990000000000002</c:v>
                </c:pt>
                <c:pt idx="28">
                  <c:v>3.915</c:v>
                </c:pt>
                <c:pt idx="29">
                  <c:v>3.8017500000000002</c:v>
                </c:pt>
                <c:pt idx="30">
                  <c:v>3.8822000000000001</c:v>
                </c:pt>
                <c:pt idx="31">
                  <c:v>4.3702499999999995</c:v>
                </c:pt>
                <c:pt idx="32">
                  <c:v>4.5627499999999994</c:v>
                </c:pt>
                <c:pt idx="33">
                  <c:v>4.5068000000000001</c:v>
                </c:pt>
                <c:pt idx="34">
                  <c:v>4.2537500000000001</c:v>
                </c:pt>
                <c:pt idx="35">
                  <c:v>3.9717500000000001</c:v>
                </c:pt>
                <c:pt idx="36">
                  <c:v>3.8544</c:v>
                </c:pt>
                <c:pt idx="37">
                  <c:v>4.0437500000000002</c:v>
                </c:pt>
                <c:pt idx="38">
                  <c:v>4.0220000000000002</c:v>
                </c:pt>
                <c:pt idx="39">
                  <c:v>4.0022000000000002</c:v>
                </c:pt>
                <c:pt idx="40">
                  <c:v>3.8222500000000004</c:v>
                </c:pt>
                <c:pt idx="41">
                  <c:v>3.722</c:v>
                </c:pt>
                <c:pt idx="42">
                  <c:v>3.8102</c:v>
                </c:pt>
                <c:pt idx="43">
                  <c:v>3.6995</c:v>
                </c:pt>
                <c:pt idx="44">
                  <c:v>3.5577999999999999</c:v>
                </c:pt>
                <c:pt idx="45">
                  <c:v>3.5852499999999998</c:v>
                </c:pt>
                <c:pt idx="46">
                  <c:v>3.5217499999999999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E-4290-89EB-CB86C7B2DEB0}"/>
            </c:ext>
          </c:extLst>
        </c:ser>
        <c:ser>
          <c:idx val="1"/>
          <c:order val="1"/>
          <c:tx>
            <c:strRef>
              <c:f>'12'!$F$35</c:f>
              <c:strCache>
                <c:ptCount val="1"/>
                <c:pt idx="0">
                  <c:v>annual average diesel</c:v>
                </c:pt>
              </c:strCache>
            </c:strRef>
          </c:tx>
          <c:spPr>
            <a:ln w="25400" cap="rnd">
              <a:solidFill>
                <a:schemeClr val="tx1">
                  <a:alpha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'12'!$F$36:$F$95</c:f>
              <c:numCache>
                <c:formatCode>0.000</c:formatCode>
                <c:ptCount val="60"/>
                <c:pt idx="1">
                  <c:v>3.2805166666666667</c:v>
                </c:pt>
                <c:pt idx="2">
                  <c:v>3.2805166666666667</c:v>
                </c:pt>
                <c:pt idx="3">
                  <c:v>3.2805166666666667</c:v>
                </c:pt>
                <c:pt idx="4">
                  <c:v>3.2805166666666667</c:v>
                </c:pt>
                <c:pt idx="5">
                  <c:v>3.2805166666666667</c:v>
                </c:pt>
                <c:pt idx="6">
                  <c:v>3.2805166666666667</c:v>
                </c:pt>
                <c:pt idx="7">
                  <c:v>3.2805166666666667</c:v>
                </c:pt>
                <c:pt idx="8">
                  <c:v>3.2805166666666667</c:v>
                </c:pt>
                <c:pt idx="9">
                  <c:v>3.2805166666666667</c:v>
                </c:pt>
                <c:pt idx="10">
                  <c:v>3.2805166666666667</c:v>
                </c:pt>
                <c:pt idx="13">
                  <c:v>4.9980249999999993</c:v>
                </c:pt>
                <c:pt idx="14">
                  <c:v>4.9980249999999993</c:v>
                </c:pt>
                <c:pt idx="15">
                  <c:v>4.9980249999999993</c:v>
                </c:pt>
                <c:pt idx="16">
                  <c:v>4.9980249999999993</c:v>
                </c:pt>
                <c:pt idx="17">
                  <c:v>4.9980249999999993</c:v>
                </c:pt>
                <c:pt idx="18">
                  <c:v>4.9980249999999993</c:v>
                </c:pt>
                <c:pt idx="19">
                  <c:v>4.9980249999999993</c:v>
                </c:pt>
                <c:pt idx="20">
                  <c:v>4.9980249999999993</c:v>
                </c:pt>
                <c:pt idx="21">
                  <c:v>4.9980249999999993</c:v>
                </c:pt>
                <c:pt idx="22">
                  <c:v>4.9980249999999993</c:v>
                </c:pt>
                <c:pt idx="25">
                  <c:v>4.2136166666666668</c:v>
                </c:pt>
                <c:pt idx="26">
                  <c:v>4.2136166666666668</c:v>
                </c:pt>
                <c:pt idx="27">
                  <c:v>4.2136166666666668</c:v>
                </c:pt>
                <c:pt idx="28">
                  <c:v>4.2136166666666668</c:v>
                </c:pt>
                <c:pt idx="29">
                  <c:v>4.2136166666666668</c:v>
                </c:pt>
                <c:pt idx="30">
                  <c:v>4.2136166666666668</c:v>
                </c:pt>
                <c:pt idx="31">
                  <c:v>4.2136166666666668</c:v>
                </c:pt>
                <c:pt idx="32">
                  <c:v>4.2136166666666668</c:v>
                </c:pt>
                <c:pt idx="33">
                  <c:v>4.2136166666666668</c:v>
                </c:pt>
                <c:pt idx="34">
                  <c:v>4.2136166666666668</c:v>
                </c:pt>
                <c:pt idx="37">
                  <c:v>3.7651164166666669</c:v>
                </c:pt>
                <c:pt idx="38">
                  <c:v>3.7651164166666669</c:v>
                </c:pt>
                <c:pt idx="39">
                  <c:v>3.7651164166666669</c:v>
                </c:pt>
                <c:pt idx="40">
                  <c:v>3.7651164166666669</c:v>
                </c:pt>
                <c:pt idx="41">
                  <c:v>3.7651164166666669</c:v>
                </c:pt>
                <c:pt idx="42">
                  <c:v>3.7651164166666669</c:v>
                </c:pt>
                <c:pt idx="43">
                  <c:v>3.7651164166666669</c:v>
                </c:pt>
                <c:pt idx="44">
                  <c:v>3.7651164166666669</c:v>
                </c:pt>
                <c:pt idx="45">
                  <c:v>3.7651164166666669</c:v>
                </c:pt>
                <c:pt idx="46">
                  <c:v>3.7651164166666669</c:v>
                </c:pt>
                <c:pt idx="49">
                  <c:v>3.6054604166666664</c:v>
                </c:pt>
                <c:pt idx="50">
                  <c:v>3.6054604166666664</c:v>
                </c:pt>
                <c:pt idx="51">
                  <c:v>3.6054604166666664</c:v>
                </c:pt>
                <c:pt idx="52">
                  <c:v>3.6054604166666664</c:v>
                </c:pt>
                <c:pt idx="53">
                  <c:v>3.6054604166666664</c:v>
                </c:pt>
                <c:pt idx="54">
                  <c:v>3.6054604166666664</c:v>
                </c:pt>
                <c:pt idx="55">
                  <c:v>3.6054604166666664</c:v>
                </c:pt>
                <c:pt idx="56">
                  <c:v>3.6054604166666664</c:v>
                </c:pt>
                <c:pt idx="57">
                  <c:v>3.6054604166666664</c:v>
                </c:pt>
                <c:pt idx="58">
                  <c:v>3.6054604166666664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E-4290-89EB-CB86C7B2DEB0}"/>
            </c:ext>
          </c:extLst>
        </c:ser>
        <c:ser>
          <c:idx val="3"/>
          <c:order val="2"/>
          <c:tx>
            <c:strRef>
              <c:f>'12'!$I$35</c:f>
              <c:strCache>
                <c:ptCount val="1"/>
                <c:pt idx="0">
                  <c:v>monthly Brent crude oil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'12'!$I$36:$I$95</c:f>
              <c:numCache>
                <c:formatCode>0.000</c:formatCode>
                <c:ptCount val="60"/>
                <c:pt idx="0">
                  <c:v>1.3040476190476191</c:v>
                </c:pt>
                <c:pt idx="1">
                  <c:v>1.4828571428571429</c:v>
                </c:pt>
                <c:pt idx="2">
                  <c:v>1.5573809523809523</c:v>
                </c:pt>
                <c:pt idx="3">
                  <c:v>1.5430952380952381</c:v>
                </c:pt>
                <c:pt idx="4">
                  <c:v>1.6316666666666666</c:v>
                </c:pt>
                <c:pt idx="5">
                  <c:v>1.7419047619047618</c:v>
                </c:pt>
                <c:pt idx="6">
                  <c:v>1.7897619047619049</c:v>
                </c:pt>
                <c:pt idx="7">
                  <c:v>1.6845238095238095</c:v>
                </c:pt>
                <c:pt idx="8">
                  <c:v>1.7735714285714284</c:v>
                </c:pt>
                <c:pt idx="9">
                  <c:v>1.9890476190476192</c:v>
                </c:pt>
                <c:pt idx="10">
                  <c:v>1.9297619047619048</c:v>
                </c:pt>
                <c:pt idx="11">
                  <c:v>1.7659523809523809</c:v>
                </c:pt>
                <c:pt idx="12">
                  <c:v>2.0597619047619049</c:v>
                </c:pt>
                <c:pt idx="13">
                  <c:v>2.3126190476190476</c:v>
                </c:pt>
                <c:pt idx="14">
                  <c:v>2.7916666666666665</c:v>
                </c:pt>
                <c:pt idx="15">
                  <c:v>2.4899999999999998</c:v>
                </c:pt>
                <c:pt idx="16">
                  <c:v>2.6995238095238094</c:v>
                </c:pt>
                <c:pt idx="17">
                  <c:v>2.9216666666666664</c:v>
                </c:pt>
                <c:pt idx="18">
                  <c:v>2.665</c:v>
                </c:pt>
                <c:pt idx="19">
                  <c:v>2.3916666666666666</c:v>
                </c:pt>
                <c:pt idx="20">
                  <c:v>2.1371428571428575</c:v>
                </c:pt>
                <c:pt idx="21">
                  <c:v>2.222142857142857</c:v>
                </c:pt>
                <c:pt idx="22">
                  <c:v>2.1766666666666667</c:v>
                </c:pt>
                <c:pt idx="23">
                  <c:v>1.9266666666666667</c:v>
                </c:pt>
                <c:pt idx="24">
                  <c:v>1.9642857142857142</c:v>
                </c:pt>
                <c:pt idx="25">
                  <c:v>1.9664285714285714</c:v>
                </c:pt>
                <c:pt idx="26">
                  <c:v>1.8673809523809526</c:v>
                </c:pt>
                <c:pt idx="27">
                  <c:v>2.0152380952380953</c:v>
                </c:pt>
                <c:pt idx="28">
                  <c:v>1.7969047619047618</c:v>
                </c:pt>
                <c:pt idx="29">
                  <c:v>1.7819047619047619</c:v>
                </c:pt>
                <c:pt idx="30">
                  <c:v>1.9073809523809524</c:v>
                </c:pt>
                <c:pt idx="31">
                  <c:v>2.0511904761904765</c:v>
                </c:pt>
                <c:pt idx="32">
                  <c:v>2.2314285714285713</c:v>
                </c:pt>
                <c:pt idx="33">
                  <c:v>2.157142857142857</c:v>
                </c:pt>
                <c:pt idx="34">
                  <c:v>1.9747619047619047</c:v>
                </c:pt>
                <c:pt idx="35">
                  <c:v>1.8483333333333332</c:v>
                </c:pt>
                <c:pt idx="36">
                  <c:v>1.9076190476190478</c:v>
                </c:pt>
                <c:pt idx="37">
                  <c:v>1.9876190476190476</c:v>
                </c:pt>
                <c:pt idx="38">
                  <c:v>2.0335714285714284</c:v>
                </c:pt>
                <c:pt idx="39">
                  <c:v>2.1414285714285715</c:v>
                </c:pt>
                <c:pt idx="40">
                  <c:v>1.9464285714285714</c:v>
                </c:pt>
                <c:pt idx="41">
                  <c:v>1.9583333333333333</c:v>
                </c:pt>
                <c:pt idx="42">
                  <c:v>2.0273809523809527</c:v>
                </c:pt>
                <c:pt idx="43">
                  <c:v>1.9133333333333333</c:v>
                </c:pt>
                <c:pt idx="44">
                  <c:v>1.7623809523809524</c:v>
                </c:pt>
                <c:pt idx="45">
                  <c:v>1.8007142857142857</c:v>
                </c:pt>
                <c:pt idx="46">
                  <c:v>1.7702380952380952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E-4290-89EB-CB86C7B2DEB0}"/>
            </c:ext>
          </c:extLst>
        </c:ser>
        <c:ser>
          <c:idx val="5"/>
          <c:order val="3"/>
          <c:tx>
            <c:v>Brent annual average</c:v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'12'!$K$36:$K$95</c:f>
              <c:numCache>
                <c:formatCode>0.000</c:formatCode>
                <c:ptCount val="60"/>
                <c:pt idx="1">
                  <c:v>1.682797619047619</c:v>
                </c:pt>
                <c:pt idx="2">
                  <c:v>1.682797619047619</c:v>
                </c:pt>
                <c:pt idx="3">
                  <c:v>1.682797619047619</c:v>
                </c:pt>
                <c:pt idx="4">
                  <c:v>1.682797619047619</c:v>
                </c:pt>
                <c:pt idx="5">
                  <c:v>1.682797619047619</c:v>
                </c:pt>
                <c:pt idx="6">
                  <c:v>1.682797619047619</c:v>
                </c:pt>
                <c:pt idx="7">
                  <c:v>1.682797619047619</c:v>
                </c:pt>
                <c:pt idx="8">
                  <c:v>1.682797619047619</c:v>
                </c:pt>
                <c:pt idx="9">
                  <c:v>1.682797619047619</c:v>
                </c:pt>
                <c:pt idx="10">
                  <c:v>1.682797619047619</c:v>
                </c:pt>
                <c:pt idx="13">
                  <c:v>2.3995436507936505</c:v>
                </c:pt>
                <c:pt idx="14">
                  <c:v>2.3995436507936505</c:v>
                </c:pt>
                <c:pt idx="15">
                  <c:v>2.3995436507936505</c:v>
                </c:pt>
                <c:pt idx="16">
                  <c:v>2.3995436507936505</c:v>
                </c:pt>
                <c:pt idx="17">
                  <c:v>2.3995436507936505</c:v>
                </c:pt>
                <c:pt idx="18">
                  <c:v>2.3995436507936505</c:v>
                </c:pt>
                <c:pt idx="19">
                  <c:v>2.3995436507936505</c:v>
                </c:pt>
                <c:pt idx="20">
                  <c:v>2.3995436507936505</c:v>
                </c:pt>
                <c:pt idx="21">
                  <c:v>2.3995436507936505</c:v>
                </c:pt>
                <c:pt idx="22">
                  <c:v>2.3995436507936505</c:v>
                </c:pt>
                <c:pt idx="25">
                  <c:v>1.9635317460317461</c:v>
                </c:pt>
                <c:pt idx="26">
                  <c:v>1.9635317460317461</c:v>
                </c:pt>
                <c:pt idx="27">
                  <c:v>1.9635317460317461</c:v>
                </c:pt>
                <c:pt idx="28">
                  <c:v>1.9635317460317461</c:v>
                </c:pt>
                <c:pt idx="29">
                  <c:v>1.9635317460317461</c:v>
                </c:pt>
                <c:pt idx="30">
                  <c:v>1.9635317460317461</c:v>
                </c:pt>
                <c:pt idx="31">
                  <c:v>1.9635317460317461</c:v>
                </c:pt>
                <c:pt idx="32">
                  <c:v>1.9635317460317461</c:v>
                </c:pt>
                <c:pt idx="33">
                  <c:v>1.9635317460317461</c:v>
                </c:pt>
                <c:pt idx="34">
                  <c:v>1.9635317460317461</c:v>
                </c:pt>
                <c:pt idx="37">
                  <c:v>1.9155952380952381</c:v>
                </c:pt>
                <c:pt idx="38">
                  <c:v>1.9155952380952381</c:v>
                </c:pt>
                <c:pt idx="39">
                  <c:v>1.9155952380952381</c:v>
                </c:pt>
                <c:pt idx="40">
                  <c:v>1.9155952380952381</c:v>
                </c:pt>
                <c:pt idx="41">
                  <c:v>1.9155952380952381</c:v>
                </c:pt>
                <c:pt idx="42">
                  <c:v>1.9155952380952381</c:v>
                </c:pt>
                <c:pt idx="43">
                  <c:v>1.9155952380952381</c:v>
                </c:pt>
                <c:pt idx="44">
                  <c:v>1.9155952380952381</c:v>
                </c:pt>
                <c:pt idx="45">
                  <c:v>1.9155952380952381</c:v>
                </c:pt>
                <c:pt idx="46">
                  <c:v>1.9155952380952381</c:v>
                </c:pt>
                <c:pt idx="49">
                  <c:v>1.7519841269841274</c:v>
                </c:pt>
                <c:pt idx="50">
                  <c:v>1.7519841269841274</c:v>
                </c:pt>
                <c:pt idx="51">
                  <c:v>1.7519841269841274</c:v>
                </c:pt>
                <c:pt idx="52">
                  <c:v>1.7519841269841274</c:v>
                </c:pt>
                <c:pt idx="53">
                  <c:v>1.7519841269841274</c:v>
                </c:pt>
                <c:pt idx="54">
                  <c:v>1.7519841269841274</c:v>
                </c:pt>
                <c:pt idx="55">
                  <c:v>1.7519841269841274</c:v>
                </c:pt>
                <c:pt idx="56">
                  <c:v>1.7519841269841274</c:v>
                </c:pt>
                <c:pt idx="57">
                  <c:v>1.7519841269841274</c:v>
                </c:pt>
                <c:pt idx="58">
                  <c:v>1.7519841269841274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3E-4290-89EB-CB86C7B2DEB0}"/>
            </c:ext>
          </c:extLst>
        </c:ser>
        <c:ser>
          <c:idx val="4"/>
          <c:order val="4"/>
          <c:tx>
            <c:strRef>
              <c:f>'12'!$J$35</c:f>
              <c:strCache>
                <c:ptCount val="1"/>
                <c:pt idx="0">
                  <c:v>crude oil 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'12'!$J$36:$J$95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1.7702380952380952</c:v>
                </c:pt>
                <c:pt idx="47">
                  <c:v>1.7380952380952381</c:v>
                </c:pt>
                <c:pt idx="48">
                  <c:v>1.7380952380952381</c:v>
                </c:pt>
                <c:pt idx="49">
                  <c:v>1.7619047619047619</c:v>
                </c:pt>
                <c:pt idx="50">
                  <c:v>1.7857142857142858</c:v>
                </c:pt>
                <c:pt idx="51">
                  <c:v>1.7857142857142858</c:v>
                </c:pt>
                <c:pt idx="52">
                  <c:v>1.7619047619047619</c:v>
                </c:pt>
                <c:pt idx="53">
                  <c:v>1.7619047619047619</c:v>
                </c:pt>
                <c:pt idx="54">
                  <c:v>1.7619047619047619</c:v>
                </c:pt>
                <c:pt idx="55">
                  <c:v>1.7619047619047619</c:v>
                </c:pt>
                <c:pt idx="56">
                  <c:v>1.7619047619047619</c:v>
                </c:pt>
                <c:pt idx="57">
                  <c:v>1.7142857142857142</c:v>
                </c:pt>
                <c:pt idx="58">
                  <c:v>1.7142857142857142</c:v>
                </c:pt>
                <c:pt idx="59">
                  <c:v>1.7142857142857142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3E-4290-89EB-CB86C7B2DEB0}"/>
            </c:ext>
          </c:extLst>
        </c:ser>
        <c:ser>
          <c:idx val="2"/>
          <c:order val="5"/>
          <c:tx>
            <c:strRef>
              <c:f>'12'!$E$35</c:f>
              <c:strCache>
                <c:ptCount val="1"/>
                <c:pt idx="0">
                  <c:v> diesel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'12'!$E$36:$E$95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3.5217499999999999</c:v>
                </c:pt>
                <c:pt idx="47">
                  <c:v>3.5402969999999998</c:v>
                </c:pt>
                <c:pt idx="48">
                  <c:v>3.453649</c:v>
                </c:pt>
                <c:pt idx="49">
                  <c:v>3.4701249999999999</c:v>
                </c:pt>
                <c:pt idx="50">
                  <c:v>3.4595639999999999</c:v>
                </c:pt>
                <c:pt idx="51">
                  <c:v>3.4799729999999998</c:v>
                </c:pt>
                <c:pt idx="52">
                  <c:v>3.5195270000000001</c:v>
                </c:pt>
                <c:pt idx="53">
                  <c:v>3.57592</c:v>
                </c:pt>
                <c:pt idx="54">
                  <c:v>3.6222879999999997</c:v>
                </c:pt>
                <c:pt idx="55">
                  <c:v>3.692348</c:v>
                </c:pt>
                <c:pt idx="56">
                  <c:v>3.7525430000000002</c:v>
                </c:pt>
                <c:pt idx="57">
                  <c:v>3.7419670000000003</c:v>
                </c:pt>
                <c:pt idx="58">
                  <c:v>3.7465760000000001</c:v>
                </c:pt>
                <c:pt idx="59">
                  <c:v>3.7510449999999995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3E-4290-89EB-CB86C7B2D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31904"/>
        <c:axId val="-982755296"/>
      </c:lineChart>
      <c:catAx>
        <c:axId val="-98273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529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52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190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3222812370721848E-2"/>
          <c:y val="0.16487424206152812"/>
          <c:w val="0.76836700380812628"/>
          <c:h val="0.16302976648687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05500902553428E-2"/>
          <c:y val="0.15865135608048994"/>
          <c:w val="0.86888750065719911"/>
          <c:h val="0.64273658501020703"/>
        </c:manualLayout>
      </c:layout>
      <c:lineChart>
        <c:grouping val="standard"/>
        <c:varyColors val="0"/>
        <c:ser>
          <c:idx val="0"/>
          <c:order val="0"/>
          <c:tx>
            <c:v>World production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'2'!$B$28:$C$55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'2'!$E$28:$E$55</c:f>
              <c:numCache>
                <c:formatCode>0.00</c:formatCode>
                <c:ptCount val="28"/>
                <c:pt idx="0">
                  <c:v>99.666234884000005</c:v>
                </c:pt>
                <c:pt idx="1">
                  <c:v>99.975255571999995</c:v>
                </c:pt>
                <c:pt idx="2">
                  <c:v>99.867289017000004</c:v>
                </c:pt>
                <c:pt idx="3">
                  <c:v>101.36600491999999</c:v>
                </c:pt>
                <c:pt idx="4">
                  <c:v>100.22600636999999</c:v>
                </c:pt>
                <c:pt idx="5">
                  <c:v>91.849810262000005</c:v>
                </c:pt>
                <c:pt idx="6">
                  <c:v>90.74751019</c:v>
                </c:pt>
                <c:pt idx="7">
                  <c:v>92.552898976999998</c:v>
                </c:pt>
                <c:pt idx="8">
                  <c:v>92.780654760000004</c:v>
                </c:pt>
                <c:pt idx="9">
                  <c:v>94.800109358</c:v>
                </c:pt>
                <c:pt idx="10">
                  <c:v>96.764989792999998</c:v>
                </c:pt>
                <c:pt idx="11">
                  <c:v>98.435027109999993</c:v>
                </c:pt>
                <c:pt idx="12">
                  <c:v>99.045182636999996</c:v>
                </c:pt>
                <c:pt idx="13">
                  <c:v>99.051935509000003</c:v>
                </c:pt>
                <c:pt idx="14">
                  <c:v>101.19826691</c:v>
                </c:pt>
                <c:pt idx="15">
                  <c:v>101.35617397</c:v>
                </c:pt>
                <c:pt idx="16">
                  <c:v>101.55343302999999</c:v>
                </c:pt>
                <c:pt idx="17">
                  <c:v>101.59904222</c:v>
                </c:pt>
                <c:pt idx="18">
                  <c:v>101.82164905</c:v>
                </c:pt>
                <c:pt idx="19">
                  <c:v>103.08525628</c:v>
                </c:pt>
                <c:pt idx="20">
                  <c:v>102.03442914999999</c:v>
                </c:pt>
                <c:pt idx="21">
                  <c:v>102.48060975999999</c:v>
                </c:pt>
                <c:pt idx="22">
                  <c:v>102.61625088</c:v>
                </c:pt>
                <c:pt idx="23">
                  <c:v>103.23890652</c:v>
                </c:pt>
                <c:pt idx="24">
                  <c:v>103.14042136</c:v>
                </c:pt>
                <c:pt idx="25">
                  <c:v>103.91249302</c:v>
                </c:pt>
                <c:pt idx="26">
                  <c:v>104.70375353999999</c:v>
                </c:pt>
                <c:pt idx="27">
                  <c:v>105.1904038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3-46F9-9C44-25C767B0D407}"/>
            </c:ext>
          </c:extLst>
        </c:ser>
        <c:ser>
          <c:idx val="1"/>
          <c:order val="1"/>
          <c:tx>
            <c:v>World consumption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'2'!$B$28:$C$55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'2'!$G$28:$G$55</c:f>
              <c:numCache>
                <c:formatCode>0.00</c:formatCode>
                <c:ptCount val="28"/>
                <c:pt idx="0">
                  <c:v>99.874894956000006</c:v>
                </c:pt>
                <c:pt idx="1">
                  <c:v>100.60230228</c:v>
                </c:pt>
                <c:pt idx="2">
                  <c:v>101.80695537</c:v>
                </c:pt>
                <c:pt idx="3">
                  <c:v>101.10367865000001</c:v>
                </c:pt>
                <c:pt idx="4">
                  <c:v>93.718172226999997</c:v>
                </c:pt>
                <c:pt idx="5">
                  <c:v>87.007248794000006</c:v>
                </c:pt>
                <c:pt idx="6">
                  <c:v>92.644392764000003</c:v>
                </c:pt>
                <c:pt idx="7">
                  <c:v>93.387478873000006</c:v>
                </c:pt>
                <c:pt idx="8">
                  <c:v>94.422652135999996</c:v>
                </c:pt>
                <c:pt idx="9">
                  <c:v>97.045038582000004</c:v>
                </c:pt>
                <c:pt idx="10">
                  <c:v>98.831499093999994</c:v>
                </c:pt>
                <c:pt idx="11">
                  <c:v>99.816868979999995</c:v>
                </c:pt>
                <c:pt idx="12">
                  <c:v>99.223884929999997</c:v>
                </c:pt>
                <c:pt idx="13">
                  <c:v>99.658033814000007</c:v>
                </c:pt>
                <c:pt idx="14">
                  <c:v>100.96057034</c:v>
                </c:pt>
                <c:pt idx="15">
                  <c:v>100.29990477</c:v>
                </c:pt>
                <c:pt idx="16">
                  <c:v>101.27251303</c:v>
                </c:pt>
                <c:pt idx="17">
                  <c:v>102.11899266</c:v>
                </c:pt>
                <c:pt idx="18">
                  <c:v>102.56074276</c:v>
                </c:pt>
                <c:pt idx="19">
                  <c:v>102.58995765</c:v>
                </c:pt>
                <c:pt idx="20">
                  <c:v>102.18349665</c:v>
                </c:pt>
                <c:pt idx="21">
                  <c:v>103.11773216</c:v>
                </c:pt>
                <c:pt idx="22">
                  <c:v>103.2714509</c:v>
                </c:pt>
                <c:pt idx="23">
                  <c:v>103.54099524999999</c:v>
                </c:pt>
                <c:pt idx="24">
                  <c:v>103.82608342</c:v>
                </c:pt>
                <c:pt idx="25">
                  <c:v>103.96000792</c:v>
                </c:pt>
                <c:pt idx="26">
                  <c:v>104.67714338</c:v>
                </c:pt>
                <c:pt idx="27">
                  <c:v>104.81076426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3-46F9-9C44-25C767B0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0300000"/>
        <c:axId val="-1500299456"/>
      </c:lineChart>
      <c:scatterChart>
        <c:scatterStyle val="lineMarker"/>
        <c:varyColors val="0"/>
        <c:ser>
          <c:idx val="3"/>
          <c:order val="2"/>
          <c:tx>
            <c:strRef>
              <c:f>'2'!$C$58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3-46F9-9C44-25C767B0D407}"/>
                </c:ext>
              </c:extLst>
            </c:dLbl>
            <c:dLbl>
              <c:idx val="1"/>
              <c:layout>
                <c:manualLayout>
                  <c:x val="1.0388380437229229E-2"/>
                  <c:y val="0.18817706809422152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633-46F9-9C44-25C767B0D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'2'!$B$59:$B$60</c:f>
              <c:numCache>
                <c:formatCode>General</c:formatCode>
                <c:ptCount val="2"/>
                <c:pt idx="0">
                  <c:v>23.5</c:v>
                </c:pt>
                <c:pt idx="1">
                  <c:v>23.5</c:v>
                </c:pt>
              </c:numCache>
            </c:numRef>
          </c:xVal>
          <c:yVal>
            <c:numRef>
              <c:f>'2'!$C$59:$C$60</c:f>
              <c:numCache>
                <c:formatCode>0</c:formatCode>
                <c:ptCount val="2"/>
                <c:pt idx="0">
                  <c:v>70</c:v>
                </c:pt>
                <c:pt idx="1">
                  <c:v>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33-46F9-9C44-25C767B0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300000"/>
        <c:axId val="-1500299456"/>
      </c:scatterChart>
      <c:catAx>
        <c:axId val="-15003000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299456"/>
        <c:crosses val="autoZero"/>
        <c:auto val="0"/>
        <c:lblAlgn val="ctr"/>
        <c:lblOffset val="100"/>
        <c:tickMarkSkip val="1"/>
        <c:noMultiLvlLbl val="0"/>
      </c:catAx>
      <c:valAx>
        <c:axId val="-1500299456"/>
        <c:scaling>
          <c:orientation val="minMax"/>
          <c:max val="110"/>
          <c:min val="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300000"/>
        <c:crosses val="autoZero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55475357247012"/>
          <c:y val="0.1224615943180013"/>
          <c:w val="0.80772309711286094"/>
          <c:h val="0.7174978631993767"/>
        </c:manualLayout>
      </c:layout>
      <c:barChart>
        <c:barDir val="col"/>
        <c:grouping val="stacked"/>
        <c:varyColors val="0"/>
        <c:ser>
          <c:idx val="3"/>
          <c:order val="0"/>
          <c:tx>
            <c:v>Other</c:v>
          </c:tx>
          <c:spPr>
            <a:solidFill>
              <a:schemeClr val="bg1">
                <a:lumMod val="75000"/>
              </a:schemeClr>
            </a:solidFill>
          </c:spPr>
          <c:invertIfNegative val="0"/>
          <c:val>
            <c:numRef>
              <c:f>'13'!$I$28:$L$28</c:f>
              <c:numCache>
                <c:formatCode>0.00</c:formatCode>
                <c:ptCount val="4"/>
                <c:pt idx="0">
                  <c:v>8.8185892569801139E-2</c:v>
                </c:pt>
                <c:pt idx="1">
                  <c:v>-1.4645975701998548E-2</c:v>
                </c:pt>
                <c:pt idx="2">
                  <c:v>-4.1682619361002704E-2</c:v>
                </c:pt>
                <c:pt idx="3">
                  <c:v>2.503027712400141E-2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4-4274-8700-B16FEA2501E0}"/>
            </c:ext>
          </c:extLst>
        </c:ser>
        <c:ser>
          <c:idx val="1"/>
          <c:order val="1"/>
          <c:tx>
            <c:strRef>
              <c:f>'13'!$B$26</c:f>
              <c:strCache>
                <c:ptCount val="1"/>
                <c:pt idx="0">
                  <c:v>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'13'!$I$26:$L$26</c:f>
              <c:numCache>
                <c:formatCode>0.00</c:formatCode>
                <c:ptCount val="4"/>
                <c:pt idx="0">
                  <c:v>0.68408811499999977</c:v>
                </c:pt>
                <c:pt idx="1">
                  <c:v>0.94226198399999994</c:v>
                </c:pt>
                <c:pt idx="2">
                  <c:v>0.30342401800000118</c:v>
                </c:pt>
                <c:pt idx="3">
                  <c:v>0.28429148299999873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4-4274-8700-B16FEA2501E0}"/>
            </c:ext>
          </c:extLst>
        </c:ser>
        <c:ser>
          <c:idx val="2"/>
          <c:order val="2"/>
          <c:tx>
            <c:strRef>
              <c:f>'13'!$B$27</c:f>
              <c:strCache>
                <c:ptCount val="1"/>
                <c:pt idx="0">
                  <c:v>natural gas plant liquids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'13'!$I$27:$L$27</c:f>
              <c:numCache>
                <c:formatCode>0.00</c:formatCode>
                <c:ptCount val="4"/>
                <c:pt idx="0">
                  <c:v>0.50816987949999959</c:v>
                </c:pt>
                <c:pt idx="1">
                  <c:v>0.56555878630000045</c:v>
                </c:pt>
                <c:pt idx="2">
                  <c:v>0.3484204238999995</c:v>
                </c:pt>
                <c:pt idx="3">
                  <c:v>7.4309417200000283E-2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4-4274-8700-B16FEA2501E0}"/>
            </c:ext>
          </c:extLst>
        </c:ser>
        <c:ser>
          <c:idx val="5"/>
          <c:order val="4"/>
          <c:tx>
            <c:strRef>
              <c:f>'13'!$B$29</c:f>
              <c:strCache>
                <c:ptCount val="1"/>
                <c:pt idx="0">
                  <c:v>biofuels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'13'!$I$29:$L$29</c:f>
              <c:numCache>
                <c:formatCode>0.00</c:formatCode>
                <c:ptCount val="4"/>
                <c:pt idx="0">
                  <c:v>6.6474391930199994E-2</c:v>
                </c:pt>
                <c:pt idx="1">
                  <c:v>9.7062375401999912E-2</c:v>
                </c:pt>
                <c:pt idx="2">
                  <c:v>7.028114646099981E-2</c:v>
                </c:pt>
                <c:pt idx="3">
                  <c:v>4.324667667600024E-2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0400"/>
        <c:axId val="-982749312"/>
      </c:barChart>
      <c:lineChart>
        <c:grouping val="stacked"/>
        <c:varyColors val="0"/>
        <c:ser>
          <c:idx val="4"/>
          <c:order val="3"/>
          <c:tx>
            <c:strRef>
              <c:f>'13'!$B$34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11311927823018429"/>
                  <c:y val="-4.887697165168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567886231109431"/>
                      <c:h val="6.3075386858253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CC4-4274-8700-B16FEA2501E0}"/>
                </c:ext>
              </c:extLst>
            </c:dLbl>
            <c:dLbl>
              <c:idx val="1"/>
              <c:layout>
                <c:manualLayout>
                  <c:x val="-0.11441327814589143"/>
                  <c:y val="-4.59154709984484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126498157574011"/>
                      <c:h val="5.48593291233045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CC4-4274-8700-B16FEA2501E0}"/>
                </c:ext>
              </c:extLst>
            </c:dLbl>
            <c:dLbl>
              <c:idx val="2"/>
              <c:layout>
                <c:manualLayout>
                  <c:x val="-7.3152270874064798E-2"/>
                  <c:y val="-4.4632924978012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4-4274-8700-B16FEA2501E0}"/>
                </c:ext>
              </c:extLst>
            </c:dLbl>
            <c:dLbl>
              <c:idx val="3"/>
              <c:layout>
                <c:manualLayout>
                  <c:x val="-8.6912603216934226E-2"/>
                  <c:y val="-3.10230576867527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07293701059199"/>
                      <c:h val="7.14648228194210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CC4-4274-8700-B16FEA25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" rIns="38100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'13'!$I$34:$L$34</c:f>
              <c:numCache>
                <c:formatCode>0.00</c:formatCode>
                <c:ptCount val="4"/>
                <c:pt idx="0">
                  <c:v>1.3469182790000005</c:v>
                </c:pt>
                <c:pt idx="1">
                  <c:v>1.5902371700000018</c:v>
                </c:pt>
                <c:pt idx="2">
                  <c:v>0.68044296899999779</c:v>
                </c:pt>
                <c:pt idx="3">
                  <c:v>0.42687785400000067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0400"/>
        <c:axId val="-982749312"/>
      </c:lineChart>
      <c:scatterChart>
        <c:scatterStyle val="lineMarker"/>
        <c:varyColors val="0"/>
        <c:ser>
          <c:idx val="0"/>
          <c:order val="5"/>
          <c:tx>
            <c:strRef>
              <c:f>'13'!$B$92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'13'!$A$93:$A$94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'13'!$B$93:$B$94</c:f>
              <c:numCache>
                <c:formatCode>0</c:formatCode>
                <c:ptCount val="2"/>
                <c:pt idx="0">
                  <c:v>-1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0944"/>
        <c:axId val="-982733536"/>
      </c:scatterChart>
      <c:catAx>
        <c:axId val="-98275040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9312"/>
        <c:crosses val="autoZero"/>
        <c:auto val="1"/>
        <c:lblAlgn val="ctr"/>
        <c:lblOffset val="100"/>
        <c:tickLblSkip val="1"/>
        <c:noMultiLvlLbl val="0"/>
      </c:catAx>
      <c:valAx>
        <c:axId val="-982749312"/>
        <c:scaling>
          <c:orientation val="minMax"/>
          <c:max val="2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0400"/>
        <c:crosses val="autoZero"/>
        <c:crossBetween val="between"/>
        <c:majorUnit val="0.5"/>
        <c:minorUnit val="0.5"/>
      </c:valAx>
      <c:valAx>
        <c:axId val="-982733536"/>
        <c:scaling>
          <c:orientation val="minMax"/>
          <c:max val="2"/>
          <c:min val="-1"/>
        </c:scaling>
        <c:delete val="0"/>
        <c:axPos val="r"/>
        <c:numFmt formatCode="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0944"/>
        <c:crosses val="max"/>
        <c:crossBetween val="between"/>
      </c:valAx>
      <c:catAx>
        <c:axId val="-98275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3536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6888305628463"/>
          <c:y val="0.13137420322459695"/>
          <c:w val="0.80388998250218735"/>
          <c:h val="0.70921447319085118"/>
        </c:manualLayout>
      </c:layout>
      <c:lineChart>
        <c:grouping val="standard"/>
        <c:varyColors val="0"/>
        <c:ser>
          <c:idx val="0"/>
          <c:order val="0"/>
          <c:tx>
            <c:strRef>
              <c:f>'13'!$C$38</c:f>
              <c:strCache>
                <c:ptCount val="1"/>
                <c:pt idx="0">
                  <c:v>total monthly production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'13'!$C$39:$C$86</c:f>
              <c:numCache>
                <c:formatCode>0.000</c:formatCode>
                <c:ptCount val="48"/>
                <c:pt idx="0">
                  <c:v>19.370147515999999</c:v>
                </c:pt>
                <c:pt idx="1">
                  <c:v>19.297978535999999</c:v>
                </c:pt>
                <c:pt idx="2">
                  <c:v>20.243382709999999</c:v>
                </c:pt>
                <c:pt idx="3">
                  <c:v>20.163061766999999</c:v>
                </c:pt>
                <c:pt idx="4">
                  <c:v>20.219596934999998</c:v>
                </c:pt>
                <c:pt idx="5">
                  <c:v>20.513278499999998</c:v>
                </c:pt>
                <c:pt idx="6">
                  <c:v>20.732252161000002</c:v>
                </c:pt>
                <c:pt idx="7">
                  <c:v>20.604362128999998</c:v>
                </c:pt>
                <c:pt idx="8">
                  <c:v>21.022847766999998</c:v>
                </c:pt>
                <c:pt idx="9">
                  <c:v>21.055754289999999</c:v>
                </c:pt>
                <c:pt idx="10">
                  <c:v>21.136653533</c:v>
                </c:pt>
                <c:pt idx="11">
                  <c:v>20.165865355000001</c:v>
                </c:pt>
                <c:pt idx="12">
                  <c:v>21.131112741999999</c:v>
                </c:pt>
                <c:pt idx="13">
                  <c:v>21.096041357000001</c:v>
                </c:pt>
                <c:pt idx="14">
                  <c:v>21.536506289999998</c:v>
                </c:pt>
                <c:pt idx="15">
                  <c:v>21.579399599999999</c:v>
                </c:pt>
                <c:pt idx="16">
                  <c:v>21.602581806</c:v>
                </c:pt>
                <c:pt idx="17">
                  <c:v>21.892111433</c:v>
                </c:pt>
                <c:pt idx="18">
                  <c:v>22.026402580999999</c:v>
                </c:pt>
                <c:pt idx="19">
                  <c:v>22.278824097000001</c:v>
                </c:pt>
                <c:pt idx="20">
                  <c:v>22.593191999999998</c:v>
                </c:pt>
                <c:pt idx="21">
                  <c:v>22.518060225999999</c:v>
                </c:pt>
                <c:pt idx="22">
                  <c:v>22.693973766999999</c:v>
                </c:pt>
                <c:pt idx="23">
                  <c:v>22.665800806</c:v>
                </c:pt>
                <c:pt idx="24">
                  <c:v>21.081009194</c:v>
                </c:pt>
                <c:pt idx="25">
                  <c:v>22.154315517000001</c:v>
                </c:pt>
                <c:pt idx="26">
                  <c:v>22.498334805999999</c:v>
                </c:pt>
                <c:pt idx="27">
                  <c:v>22.719072933</c:v>
                </c:pt>
                <c:pt idx="28">
                  <c:v>22.748794</c:v>
                </c:pt>
                <c:pt idx="29">
                  <c:v>22.836110866999999</c:v>
                </c:pt>
                <c:pt idx="30">
                  <c:v>22.664932</c:v>
                </c:pt>
                <c:pt idx="31">
                  <c:v>23.037131968000001</c:v>
                </c:pt>
                <c:pt idx="32">
                  <c:v>22.946133100000001</c:v>
                </c:pt>
                <c:pt idx="33">
                  <c:v>22.897149248000002</c:v>
                </c:pt>
                <c:pt idx="34">
                  <c:v>23.084424713000001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6-4A96-A663-21A250B72E9F}"/>
            </c:ext>
          </c:extLst>
        </c:ser>
        <c:ser>
          <c:idx val="2"/>
          <c:order val="1"/>
          <c:tx>
            <c:strRef>
              <c:f>'13'!$D$38</c:f>
              <c:strCache>
                <c:ptCount val="1"/>
                <c:pt idx="0">
                  <c:v> forecast</c:v>
                </c:pt>
              </c:strCache>
            </c:strRef>
          </c:tx>
          <c:spPr>
            <a:ln w="25400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'13'!$D$39:$D$86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23.084424713000001</c:v>
                </c:pt>
                <c:pt idx="35">
                  <c:v>23.1679618</c:v>
                </c:pt>
                <c:pt idx="36">
                  <c:v>22.8581477</c:v>
                </c:pt>
                <c:pt idx="37">
                  <c:v>22.6197388</c:v>
                </c:pt>
                <c:pt idx="38">
                  <c:v>22.9530359</c:v>
                </c:pt>
                <c:pt idx="39">
                  <c:v>23.003100700000001</c:v>
                </c:pt>
                <c:pt idx="40">
                  <c:v>23.180335599999999</c:v>
                </c:pt>
                <c:pt idx="41">
                  <c:v>23.122865699999998</c:v>
                </c:pt>
                <c:pt idx="42">
                  <c:v>23.170791000000001</c:v>
                </c:pt>
                <c:pt idx="43">
                  <c:v>23.150523499999998</c:v>
                </c:pt>
                <c:pt idx="44">
                  <c:v>23.114703500000001</c:v>
                </c:pt>
                <c:pt idx="45">
                  <c:v>23.120733699999999</c:v>
                </c:pt>
                <c:pt idx="46">
                  <c:v>23.363086200000001</c:v>
                </c:pt>
                <c:pt idx="47">
                  <c:v>23.266243500000002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C6-4A96-A663-21A250B72E9F}"/>
            </c:ext>
          </c:extLst>
        </c:ser>
        <c:ser>
          <c:idx val="1"/>
          <c:order val="2"/>
          <c:tx>
            <c:strRef>
              <c:f>'13'!$E$38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5400" cap="rnd">
              <a:solidFill>
                <a:schemeClr val="tx1">
                  <a:alpha val="6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'13'!$E$39:$E$86</c:f>
              <c:numCache>
                <c:formatCode>0.000</c:formatCode>
                <c:ptCount val="48"/>
                <c:pt idx="1">
                  <c:v>20.377098433250001</c:v>
                </c:pt>
                <c:pt idx="2">
                  <c:v>20.377098433250001</c:v>
                </c:pt>
                <c:pt idx="3">
                  <c:v>20.377098433250001</c:v>
                </c:pt>
                <c:pt idx="4">
                  <c:v>20.377098433250001</c:v>
                </c:pt>
                <c:pt idx="5">
                  <c:v>20.377098433250001</c:v>
                </c:pt>
                <c:pt idx="6">
                  <c:v>20.377098433250001</c:v>
                </c:pt>
                <c:pt idx="7">
                  <c:v>20.377098433250001</c:v>
                </c:pt>
                <c:pt idx="8">
                  <c:v>20.377098433250001</c:v>
                </c:pt>
                <c:pt idx="9">
                  <c:v>20.377098433250001</c:v>
                </c:pt>
                <c:pt idx="10">
                  <c:v>20.377098433250001</c:v>
                </c:pt>
                <c:pt idx="13">
                  <c:v>21.967833892083334</c:v>
                </c:pt>
                <c:pt idx="14">
                  <c:v>21.967833892083334</c:v>
                </c:pt>
                <c:pt idx="15">
                  <c:v>21.967833892083334</c:v>
                </c:pt>
                <c:pt idx="16">
                  <c:v>21.967833892083334</c:v>
                </c:pt>
                <c:pt idx="17">
                  <c:v>21.967833892083334</c:v>
                </c:pt>
                <c:pt idx="18">
                  <c:v>21.967833892083334</c:v>
                </c:pt>
                <c:pt idx="19">
                  <c:v>21.967833892083334</c:v>
                </c:pt>
                <c:pt idx="20">
                  <c:v>21.967833892083334</c:v>
                </c:pt>
                <c:pt idx="21">
                  <c:v>21.967833892083334</c:v>
                </c:pt>
                <c:pt idx="22">
                  <c:v>21.967833892083334</c:v>
                </c:pt>
                <c:pt idx="25">
                  <c:v>22.652947512166673</c:v>
                </c:pt>
                <c:pt idx="26">
                  <c:v>22.652947512166673</c:v>
                </c:pt>
                <c:pt idx="27">
                  <c:v>22.652947512166673</c:v>
                </c:pt>
                <c:pt idx="28">
                  <c:v>22.652947512166673</c:v>
                </c:pt>
                <c:pt idx="29">
                  <c:v>22.652947512166673</c:v>
                </c:pt>
                <c:pt idx="30">
                  <c:v>22.652947512166673</c:v>
                </c:pt>
                <c:pt idx="31">
                  <c:v>22.652947512166673</c:v>
                </c:pt>
                <c:pt idx="32">
                  <c:v>22.652947512166673</c:v>
                </c:pt>
                <c:pt idx="33">
                  <c:v>22.652947512166673</c:v>
                </c:pt>
                <c:pt idx="34">
                  <c:v>22.652947512166673</c:v>
                </c:pt>
                <c:pt idx="37">
                  <c:v>23.076942149999997</c:v>
                </c:pt>
                <c:pt idx="38">
                  <c:v>23.076942149999997</c:v>
                </c:pt>
                <c:pt idx="39">
                  <c:v>23.076942149999997</c:v>
                </c:pt>
                <c:pt idx="40">
                  <c:v>23.076942149999997</c:v>
                </c:pt>
                <c:pt idx="41">
                  <c:v>23.076942149999997</c:v>
                </c:pt>
                <c:pt idx="42">
                  <c:v>23.076942149999997</c:v>
                </c:pt>
                <c:pt idx="43">
                  <c:v>23.076942149999997</c:v>
                </c:pt>
                <c:pt idx="44">
                  <c:v>23.076942149999997</c:v>
                </c:pt>
                <c:pt idx="45">
                  <c:v>23.076942149999997</c:v>
                </c:pt>
                <c:pt idx="46">
                  <c:v>23.076942149999997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6-4A96-A663-21A250B7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6592"/>
        <c:axId val="-982732992"/>
      </c:lineChart>
      <c:catAx>
        <c:axId val="-98274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299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2992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6592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7130677968876432"/>
          <c:y val="0.42180205317341996"/>
          <c:w val="0.69773751020004904"/>
          <c:h val="0.185013002275398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02178329403739"/>
          <c:y val="0.1223538907778573"/>
          <c:w val="0.81725017423669521"/>
          <c:h val="0.725200744565682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'14'!$C$26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'14'!$J$26:$M$26</c:f>
              <c:numCache>
                <c:formatCode>0.00</c:formatCode>
                <c:ptCount val="4"/>
                <c:pt idx="0">
                  <c:v>0.25623566850000001</c:v>
                </c:pt>
                <c:pt idx="1">
                  <c:v>0.24641357530000008</c:v>
                </c:pt>
                <c:pt idx="2">
                  <c:v>0.11098233489999965</c:v>
                </c:pt>
                <c:pt idx="3">
                  <c:v>-1.0295726599999888E-2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2-4BD4-B939-20B4247641AB}"/>
            </c:ext>
          </c:extLst>
        </c:ser>
        <c:ser>
          <c:idx val="2"/>
          <c:order val="1"/>
          <c:tx>
            <c:strRef>
              <c:f>'14'!$C$27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'14'!$J$27:$M$27</c:f>
              <c:numCache>
                <c:formatCode>0.00</c:formatCode>
                <c:ptCount val="4"/>
                <c:pt idx="0">
                  <c:v>0.12649312050000017</c:v>
                </c:pt>
                <c:pt idx="1">
                  <c:v>0.15023004929999995</c:v>
                </c:pt>
                <c:pt idx="2">
                  <c:v>0.12180732900000013</c:v>
                </c:pt>
                <c:pt idx="3">
                  <c:v>5.856259159999988E-2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2-4BD4-B939-20B4247641AB}"/>
            </c:ext>
          </c:extLst>
        </c:ser>
        <c:ser>
          <c:idx val="0"/>
          <c:order val="3"/>
          <c:tx>
            <c:strRef>
              <c:f>'14'!$C$28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 w="28575">
              <a:noFill/>
            </a:ln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'14'!$J$28:$M$28</c:f>
              <c:numCache>
                <c:formatCode>0.00</c:formatCode>
                <c:ptCount val="4"/>
                <c:pt idx="0">
                  <c:v>6.6046616439999983E-2</c:v>
                </c:pt>
                <c:pt idx="1">
                  <c:v>7.4720476700000038E-2</c:v>
                </c:pt>
                <c:pt idx="2">
                  <c:v>6.7515349500000044E-2</c:v>
                </c:pt>
                <c:pt idx="3">
                  <c:v>6.1879110799999859E-2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12-4BD4-B939-20B4247641AB}"/>
            </c:ext>
          </c:extLst>
        </c:ser>
        <c:ser>
          <c:idx val="5"/>
          <c:order val="4"/>
          <c:tx>
            <c:strRef>
              <c:f>'14'!$C$29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'14'!$J$29:$M$29</c:f>
              <c:numCache>
                <c:formatCode>0.00</c:formatCode>
                <c:ptCount val="4"/>
                <c:pt idx="0">
                  <c:v>5.9394473970000083E-2</c:v>
                </c:pt>
                <c:pt idx="1">
                  <c:v>9.4194684929999939E-2</c:v>
                </c:pt>
                <c:pt idx="2">
                  <c:v>4.8115309020000052E-2</c:v>
                </c:pt>
                <c:pt idx="3">
                  <c:v>-3.5836230390000057E-2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3120"/>
        <c:axId val="-982748224"/>
      </c:barChart>
      <c:lineChart>
        <c:grouping val="stacked"/>
        <c:varyColors val="0"/>
        <c:ser>
          <c:idx val="4"/>
          <c:order val="2"/>
          <c:tx>
            <c:strRef>
              <c:f>'14'!$C$30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8.2354504820383007E-2"/>
                  <c:y val="-3.6791507296763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5D-4878-9A59-A41B36D11F6F}"/>
                </c:ext>
              </c:extLst>
            </c:dLbl>
            <c:dLbl>
              <c:idx val="3"/>
              <c:layout>
                <c:manualLayout>
                  <c:x val="-8.1926556861135508E-2"/>
                  <c:y val="-8.4675721996502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12-4BD4-B939-20B424764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'14'!$J$30:$M$30</c:f>
              <c:numCache>
                <c:formatCode>0.00</c:formatCode>
                <c:ptCount val="4"/>
                <c:pt idx="0">
                  <c:v>0.50816987941000025</c:v>
                </c:pt>
                <c:pt idx="1">
                  <c:v>0.56555878623</c:v>
                </c:pt>
                <c:pt idx="2">
                  <c:v>0.34842032241999987</c:v>
                </c:pt>
                <c:pt idx="3">
                  <c:v>7.4309745409999794E-2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3120"/>
        <c:axId val="-982748224"/>
      </c:lineChart>
      <c:scatterChart>
        <c:scatterStyle val="lineMarker"/>
        <c:varyColors val="0"/>
        <c:ser>
          <c:idx val="3"/>
          <c:order val="5"/>
          <c:tx>
            <c:strRef>
              <c:f>'14'!$C$89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'14'!$B$90:$B$91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'14'!$C$90:$C$91</c:f>
              <c:numCache>
                <c:formatCode>0.00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60192"/>
        <c:axId val="-982761280"/>
      </c:scatterChart>
      <c:catAx>
        <c:axId val="-98275312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8224"/>
        <c:crosses val="autoZero"/>
        <c:auto val="1"/>
        <c:lblAlgn val="ctr"/>
        <c:lblOffset val="100"/>
        <c:tickLblSkip val="1"/>
        <c:noMultiLvlLbl val="0"/>
      </c:catAx>
      <c:valAx>
        <c:axId val="-982748224"/>
        <c:scaling>
          <c:orientation val="minMax"/>
          <c:max val="0.8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3120"/>
        <c:crosses val="autoZero"/>
        <c:crossBetween val="between"/>
        <c:majorUnit val="0.2"/>
      </c:valAx>
      <c:valAx>
        <c:axId val="-982761280"/>
        <c:scaling>
          <c:orientation val="minMax"/>
          <c:max val="1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60192"/>
        <c:crosses val="max"/>
        <c:crossBetween val="midCat"/>
        <c:majorUnit val="0.5"/>
      </c:valAx>
      <c:valAx>
        <c:axId val="-98276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6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988511681942"/>
          <c:y val="0.12337301587301587"/>
          <c:w val="0.80160348808857906"/>
          <c:h val="0.72901481064866891"/>
        </c:manualLayout>
      </c:layout>
      <c:lineChart>
        <c:grouping val="standard"/>
        <c:varyColors val="0"/>
        <c:ser>
          <c:idx val="0"/>
          <c:order val="0"/>
          <c:tx>
            <c:v>monthly production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'14'!$D$36:$D$83</c:f>
              <c:numCache>
                <c:formatCode>0.00</c:formatCode>
                <c:ptCount val="48"/>
                <c:pt idx="0">
                  <c:v>5.5083549999999999</c:v>
                </c:pt>
                <c:pt idx="1">
                  <c:v>5.5139639999999996</c:v>
                </c:pt>
                <c:pt idx="2">
                  <c:v>5.9523549999999998</c:v>
                </c:pt>
                <c:pt idx="3">
                  <c:v>5.9173</c:v>
                </c:pt>
                <c:pt idx="4">
                  <c:v>5.9610000000000003</c:v>
                </c:pt>
                <c:pt idx="5">
                  <c:v>6.008267</c:v>
                </c:pt>
                <c:pt idx="6">
                  <c:v>6.1885159999999999</c:v>
                </c:pt>
                <c:pt idx="7">
                  <c:v>6.0605479999999998</c:v>
                </c:pt>
                <c:pt idx="8">
                  <c:v>6.1540670000000004</c:v>
                </c:pt>
                <c:pt idx="9">
                  <c:v>6.1677419999999996</c:v>
                </c:pt>
                <c:pt idx="10">
                  <c:v>6.1393000000000004</c:v>
                </c:pt>
                <c:pt idx="11">
                  <c:v>5.6004519999999998</c:v>
                </c:pt>
                <c:pt idx="12">
                  <c:v>6.0409680000000003</c:v>
                </c:pt>
                <c:pt idx="13">
                  <c:v>6.1175360000000003</c:v>
                </c:pt>
                <c:pt idx="14">
                  <c:v>6.3514189999999999</c:v>
                </c:pt>
                <c:pt idx="15">
                  <c:v>6.4454330000000004</c:v>
                </c:pt>
                <c:pt idx="16">
                  <c:v>6.428839</c:v>
                </c:pt>
                <c:pt idx="17">
                  <c:v>6.4082999999999997</c:v>
                </c:pt>
                <c:pt idx="18">
                  <c:v>6.5056770000000004</c:v>
                </c:pt>
                <c:pt idx="19">
                  <c:v>6.6308389999999999</c:v>
                </c:pt>
                <c:pt idx="20">
                  <c:v>6.7954330000000001</c:v>
                </c:pt>
                <c:pt idx="21">
                  <c:v>6.8048390000000003</c:v>
                </c:pt>
                <c:pt idx="22">
                  <c:v>6.7828330000000001</c:v>
                </c:pt>
                <c:pt idx="23">
                  <c:v>6.6485479999999999</c:v>
                </c:pt>
                <c:pt idx="24">
                  <c:v>6.0579359999999998</c:v>
                </c:pt>
                <c:pt idx="25">
                  <c:v>6.6409310000000001</c:v>
                </c:pt>
                <c:pt idx="26">
                  <c:v>6.8315479999999997</c:v>
                </c:pt>
                <c:pt idx="27">
                  <c:v>6.9739000000000004</c:v>
                </c:pt>
                <c:pt idx="28">
                  <c:v>7.0499359999999998</c:v>
                </c:pt>
                <c:pt idx="29">
                  <c:v>7.0128000000000004</c:v>
                </c:pt>
                <c:pt idx="30">
                  <c:v>6.8948070000000001</c:v>
                </c:pt>
                <c:pt idx="31">
                  <c:v>7.0300649999999996</c:v>
                </c:pt>
                <c:pt idx="32">
                  <c:v>7.1593999999999998</c:v>
                </c:pt>
                <c:pt idx="33">
                  <c:v>6.8251425452000003</c:v>
                </c:pt>
                <c:pt idx="34">
                  <c:v>6.8879022794000004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5-41B6-86B0-90F0F15308E8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'14'!$E$36:$E$83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6.8879022794000004</c:v>
                </c:pt>
                <c:pt idx="35">
                  <c:v>6.8076429999999997</c:v>
                </c:pt>
                <c:pt idx="36">
                  <c:v>6.734769</c:v>
                </c:pt>
                <c:pt idx="37">
                  <c:v>6.7424989999999996</c:v>
                </c:pt>
                <c:pt idx="38">
                  <c:v>6.8874899999999997</c:v>
                </c:pt>
                <c:pt idx="39">
                  <c:v>6.9422579999999998</c:v>
                </c:pt>
                <c:pt idx="40">
                  <c:v>7.00204</c:v>
                </c:pt>
                <c:pt idx="41">
                  <c:v>6.9444739999999996</c:v>
                </c:pt>
                <c:pt idx="42">
                  <c:v>6.9147930000000004</c:v>
                </c:pt>
                <c:pt idx="43">
                  <c:v>6.9449310000000004</c:v>
                </c:pt>
                <c:pt idx="44">
                  <c:v>6.9696210000000001</c:v>
                </c:pt>
                <c:pt idx="45">
                  <c:v>7.0308089999999996</c:v>
                </c:pt>
                <c:pt idx="46">
                  <c:v>7.0053580000000002</c:v>
                </c:pt>
                <c:pt idx="47">
                  <c:v>6.9255250000000004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5-41B6-86B0-90F0F15308E8}"/>
            </c:ext>
          </c:extLst>
        </c:ser>
        <c:ser>
          <c:idx val="1"/>
          <c:order val="2"/>
          <c:tx>
            <c:strRef>
              <c:f>'14'!$F$35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'14'!$F$36:$F$83</c:f>
              <c:numCache>
                <c:formatCode>0.00</c:formatCode>
                <c:ptCount val="48"/>
                <c:pt idx="1">
                  <c:v>5.930988833333334</c:v>
                </c:pt>
                <c:pt idx="2">
                  <c:v>5.930988833333334</c:v>
                </c:pt>
                <c:pt idx="3">
                  <c:v>5.930988833333334</c:v>
                </c:pt>
                <c:pt idx="4">
                  <c:v>5.930988833333334</c:v>
                </c:pt>
                <c:pt idx="5">
                  <c:v>5.930988833333334</c:v>
                </c:pt>
                <c:pt idx="6">
                  <c:v>5.930988833333334</c:v>
                </c:pt>
                <c:pt idx="7">
                  <c:v>5.930988833333334</c:v>
                </c:pt>
                <c:pt idx="8">
                  <c:v>5.930988833333334</c:v>
                </c:pt>
                <c:pt idx="9">
                  <c:v>5.930988833333334</c:v>
                </c:pt>
                <c:pt idx="10">
                  <c:v>5.930988833333334</c:v>
                </c:pt>
                <c:pt idx="13">
                  <c:v>6.496722000000001</c:v>
                </c:pt>
                <c:pt idx="14">
                  <c:v>6.496722000000001</c:v>
                </c:pt>
                <c:pt idx="15">
                  <c:v>6.496722000000001</c:v>
                </c:pt>
                <c:pt idx="16">
                  <c:v>6.496722000000001</c:v>
                </c:pt>
                <c:pt idx="17">
                  <c:v>6.496722000000001</c:v>
                </c:pt>
                <c:pt idx="18">
                  <c:v>6.496722000000001</c:v>
                </c:pt>
                <c:pt idx="19">
                  <c:v>6.496722000000001</c:v>
                </c:pt>
                <c:pt idx="20">
                  <c:v>6.496722000000001</c:v>
                </c:pt>
                <c:pt idx="21">
                  <c:v>6.496722000000001</c:v>
                </c:pt>
                <c:pt idx="22">
                  <c:v>6.496722000000001</c:v>
                </c:pt>
                <c:pt idx="25">
                  <c:v>6.8476675687166662</c:v>
                </c:pt>
                <c:pt idx="26">
                  <c:v>6.8476675687166662</c:v>
                </c:pt>
                <c:pt idx="27">
                  <c:v>6.8476675687166662</c:v>
                </c:pt>
                <c:pt idx="28">
                  <c:v>6.8476675687166662</c:v>
                </c:pt>
                <c:pt idx="29">
                  <c:v>6.8476675687166662</c:v>
                </c:pt>
                <c:pt idx="30">
                  <c:v>6.8476675687166662</c:v>
                </c:pt>
                <c:pt idx="31">
                  <c:v>6.8476675687166662</c:v>
                </c:pt>
                <c:pt idx="32">
                  <c:v>6.8476675687166662</c:v>
                </c:pt>
                <c:pt idx="33">
                  <c:v>6.8476675687166662</c:v>
                </c:pt>
                <c:pt idx="34">
                  <c:v>6.8476675687166662</c:v>
                </c:pt>
                <c:pt idx="37">
                  <c:v>6.9203805833333334</c:v>
                </c:pt>
                <c:pt idx="38">
                  <c:v>6.9203805833333334</c:v>
                </c:pt>
                <c:pt idx="39">
                  <c:v>6.9203805833333334</c:v>
                </c:pt>
                <c:pt idx="40">
                  <c:v>6.9203805833333334</c:v>
                </c:pt>
                <c:pt idx="41">
                  <c:v>6.9203805833333334</c:v>
                </c:pt>
                <c:pt idx="42">
                  <c:v>6.9203805833333334</c:v>
                </c:pt>
                <c:pt idx="43">
                  <c:v>6.9203805833333334</c:v>
                </c:pt>
                <c:pt idx="44">
                  <c:v>6.9203805833333334</c:v>
                </c:pt>
                <c:pt idx="45">
                  <c:v>6.9203805833333334</c:v>
                </c:pt>
                <c:pt idx="46">
                  <c:v>6.9203805833333334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5-41B6-86B0-90F0F1530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7680"/>
        <c:axId val="-982759648"/>
      </c:lineChart>
      <c:catAx>
        <c:axId val="-9827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964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9648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7680"/>
        <c:crosses val="autoZero"/>
        <c:crossBetween val="midCat"/>
        <c:majorUnit val="0.5"/>
        <c:min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054912158930124"/>
          <c:y val="0.52688246619849433"/>
          <c:w val="0.53108850976961208"/>
          <c:h val="0.21279902512185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11588406107122"/>
          <c:y val="0.17364808269704923"/>
          <c:w val="0.79441627362176148"/>
          <c:h val="0.67817339708858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'15'!$C$26</c:f>
              <c:strCache>
                <c:ptCount val="1"/>
                <c:pt idx="0">
                  <c:v>motor gasoline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'15'!$J$26:$M$26</c:f>
              <c:numCache>
                <c:formatCode>0.000</c:formatCode>
                <c:ptCount val="4"/>
                <c:pt idx="0">
                  <c:v>-5.8019013999999203E-3</c:v>
                </c:pt>
                <c:pt idx="1">
                  <c:v>0.13508242199999998</c:v>
                </c:pt>
                <c:pt idx="2">
                  <c:v>-2.838943800000493E-3</c:v>
                </c:pt>
                <c:pt idx="3">
                  <c:v>5.3011957999995474E-3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B-4D70-B375-D99F66E026C6}"/>
            </c:ext>
          </c:extLst>
        </c:ser>
        <c:ser>
          <c:idx val="2"/>
          <c:order val="1"/>
          <c:tx>
            <c:strRef>
              <c:f>'15'!$C$27</c:f>
              <c:strCache>
                <c:ptCount val="1"/>
                <c:pt idx="0">
                  <c:v>jet fuel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'15'!$J$27:$M$27</c:f>
              <c:numCache>
                <c:formatCode>0.000</c:formatCode>
                <c:ptCount val="4"/>
                <c:pt idx="0">
                  <c:v>0.1898267616</c:v>
                </c:pt>
                <c:pt idx="1">
                  <c:v>9.355783019999997E-2</c:v>
                </c:pt>
                <c:pt idx="2">
                  <c:v>4.3045346200000001E-2</c:v>
                </c:pt>
                <c:pt idx="3">
                  <c:v>3.0168612700000041E-2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B-4D70-B375-D99F66E026C6}"/>
            </c:ext>
          </c:extLst>
        </c:ser>
        <c:ser>
          <c:idx val="0"/>
          <c:order val="3"/>
          <c:tx>
            <c:strRef>
              <c:f>'15'!$C$28</c:f>
              <c:strCache>
                <c:ptCount val="1"/>
                <c:pt idx="0">
                  <c:v>distillate fuel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'15'!$J$28:$M$28</c:f>
              <c:numCache>
                <c:formatCode>0.000</c:formatCode>
                <c:ptCount val="4"/>
                <c:pt idx="0">
                  <c:v>5.3500490499999831E-2</c:v>
                </c:pt>
                <c:pt idx="1">
                  <c:v>-0.10944628499999975</c:v>
                </c:pt>
                <c:pt idx="2">
                  <c:v>-0.11949390740000032</c:v>
                </c:pt>
                <c:pt idx="3">
                  <c:v>0.1647352499000001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B-4D70-B375-D99F66E026C6}"/>
            </c:ext>
          </c:extLst>
        </c:ser>
        <c:ser>
          <c:idx val="5"/>
          <c:order val="4"/>
          <c:tx>
            <c:strRef>
              <c:f>'15'!$C$30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'15'!$J$30:$M$30</c:f>
              <c:numCache>
                <c:formatCode>0.000</c:formatCode>
                <c:ptCount val="4"/>
                <c:pt idx="0">
                  <c:v>-3.4442665300002062E-2</c:v>
                </c:pt>
                <c:pt idx="1">
                  <c:v>-1.529356499997192E-3</c:v>
                </c:pt>
                <c:pt idx="2">
                  <c:v>9.6470242999977529E-3</c:v>
                </c:pt>
                <c:pt idx="3">
                  <c:v>1.1474294200002788E-2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B-4D70-B375-D99F66E026C6}"/>
            </c:ext>
          </c:extLst>
        </c:ser>
        <c:ser>
          <c:idx val="3"/>
          <c:order val="5"/>
          <c:tx>
            <c:strRef>
              <c:f>'15'!$C$29</c:f>
              <c:strCache>
                <c:ptCount val="1"/>
                <c:pt idx="0">
                  <c:v>hydrocarbon gas liquids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'15'!$J$29:$M$29</c:f>
              <c:numCache>
                <c:formatCode>0.000</c:formatCode>
                <c:ptCount val="4"/>
                <c:pt idx="0">
                  <c:v>-8.2758301400000178E-2</c:v>
                </c:pt>
                <c:pt idx="1">
                  <c:v>0.14714424930000014</c:v>
                </c:pt>
                <c:pt idx="2">
                  <c:v>8.0408635700000008E-2</c:v>
                </c:pt>
                <c:pt idx="3">
                  <c:v>2.8812605399999747E-2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9104"/>
        <c:axId val="-982752576"/>
      </c:barChart>
      <c:lineChart>
        <c:grouping val="stacked"/>
        <c:varyColors val="0"/>
        <c:ser>
          <c:idx val="4"/>
          <c:order val="2"/>
          <c:tx>
            <c:strRef>
              <c:f>'15'!$C$31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754928710864939E-2"/>
                  <c:y val="-6.1102781337386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B-4D70-B375-D99F66E026C6}"/>
                </c:ext>
              </c:extLst>
            </c:dLbl>
            <c:dLbl>
              <c:idx val="1"/>
              <c:layout>
                <c:manualLayout>
                  <c:x val="-7.7768734448579527E-2"/>
                  <c:y val="-9.336948570420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B-4D70-B375-D99F66E026C6}"/>
                </c:ext>
              </c:extLst>
            </c:dLbl>
            <c:dLbl>
              <c:idx val="2"/>
              <c:layout>
                <c:manualLayout>
                  <c:x val="-9.9992729390355972E-2"/>
                  <c:y val="-9.14706005905184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9144" tIns="0" rIns="9144" bIns="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5876907434018114"/>
                      <c:h val="7.74948414704064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03B-4D70-B375-D99F66E026C6}"/>
                </c:ext>
              </c:extLst>
            </c:dLbl>
            <c:dLbl>
              <c:idx val="3"/>
              <c:layout>
                <c:manualLayout>
                  <c:x val="-8.4488441166932063E-2"/>
                  <c:y val="-3.7608658151274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2819808982210557"/>
                      <c:h val="4.9024496937882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03B-4D70-B375-D99F66E02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" rIns="38100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'15'!$J$31:$M$31</c:f>
              <c:numCache>
                <c:formatCode>0.00</c:formatCode>
                <c:ptCount val="4"/>
                <c:pt idx="0">
                  <c:v>0.12032438399999767</c:v>
                </c:pt>
                <c:pt idx="1">
                  <c:v>0.26480886000000314</c:v>
                </c:pt>
                <c:pt idx="2">
                  <c:v>1.0768154999996948E-2</c:v>
                </c:pt>
                <c:pt idx="3">
                  <c:v>0.24049195800000223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9104"/>
        <c:axId val="-982752576"/>
      </c:lineChart>
      <c:scatterChart>
        <c:scatterStyle val="lineMarker"/>
        <c:varyColors val="0"/>
        <c:ser>
          <c:idx val="6"/>
          <c:order val="6"/>
          <c:tx>
            <c:strRef>
              <c:f>'15'!$C$89</c:f>
              <c:strCache>
                <c:ptCount val="1"/>
                <c:pt idx="0">
                  <c:v>Forecast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dPt>
            <c:idx val="1"/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B-F03B-4D70-B375-D99F66E026C6}"/>
              </c:ext>
            </c:extLst>
          </c:dPt>
          <c:xVal>
            <c:numRef>
              <c:f>'15'!$B$90:$B$91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'15'!$C$90:$C$91</c:f>
              <c:numCache>
                <c:formatCode>0.00</c:formatCode>
                <c:ptCount val="2"/>
                <c:pt idx="0">
                  <c:v>-0.4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1488"/>
        <c:axId val="-982752032"/>
      </c:scatterChart>
      <c:catAx>
        <c:axId val="-98275910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2576"/>
        <c:crosses val="autoZero"/>
        <c:auto val="1"/>
        <c:lblAlgn val="ctr"/>
        <c:lblOffset val="100"/>
        <c:tickLblSkip val="1"/>
        <c:noMultiLvlLbl val="0"/>
      </c:catAx>
      <c:valAx>
        <c:axId val="-982752576"/>
        <c:scaling>
          <c:orientation val="minMax"/>
          <c:max val="0.5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9104"/>
        <c:crosses val="autoZero"/>
        <c:crossBetween val="between"/>
        <c:majorUnit val="0.1"/>
      </c:valAx>
      <c:valAx>
        <c:axId val="-982752032"/>
        <c:scaling>
          <c:orientation val="minMax"/>
          <c:max val="1"/>
          <c:min val="-0.2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1488"/>
        <c:crosses val="max"/>
        <c:crossBetween val="midCat"/>
        <c:majorUnit val="0.25"/>
      </c:valAx>
      <c:valAx>
        <c:axId val="-98275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52032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1633680925019"/>
          <c:y val="0.17892857142857146"/>
          <c:w val="0.81826204156912818"/>
          <c:h val="0.66956130483689535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'15'!$D$37:$D$84</c:f>
              <c:numCache>
                <c:formatCode>0.000</c:formatCode>
                <c:ptCount val="48"/>
                <c:pt idx="0">
                  <c:v>19.613111</c:v>
                </c:pt>
                <c:pt idx="1">
                  <c:v>20.190412999999999</c:v>
                </c:pt>
                <c:pt idx="2">
                  <c:v>20.483485999999999</c:v>
                </c:pt>
                <c:pt idx="3">
                  <c:v>19.727340999999999</c:v>
                </c:pt>
                <c:pt idx="4">
                  <c:v>19.839566999999999</c:v>
                </c:pt>
                <c:pt idx="5">
                  <c:v>20.433236999999998</c:v>
                </c:pt>
                <c:pt idx="6">
                  <c:v>19.925560999999998</c:v>
                </c:pt>
                <c:pt idx="7">
                  <c:v>20.265028999999998</c:v>
                </c:pt>
                <c:pt idx="8">
                  <c:v>20.129058000000001</c:v>
                </c:pt>
                <c:pt idx="9">
                  <c:v>20.006618</c:v>
                </c:pt>
                <c:pt idx="10">
                  <c:v>20.214213999999998</c:v>
                </c:pt>
                <c:pt idx="11">
                  <c:v>19.327209</c:v>
                </c:pt>
                <c:pt idx="12">
                  <c:v>19.353483000000001</c:v>
                </c:pt>
                <c:pt idx="13">
                  <c:v>19.941524000000001</c:v>
                </c:pt>
                <c:pt idx="14">
                  <c:v>20.207293</c:v>
                </c:pt>
                <c:pt idx="15">
                  <c:v>19.971914999999999</c:v>
                </c:pt>
                <c:pt idx="16">
                  <c:v>20.323443000000001</c:v>
                </c:pt>
                <c:pt idx="17">
                  <c:v>20.755185999999998</c:v>
                </c:pt>
                <c:pt idx="18">
                  <c:v>20.042788999999999</c:v>
                </c:pt>
                <c:pt idx="19">
                  <c:v>20.767872000000001</c:v>
                </c:pt>
                <c:pt idx="20">
                  <c:v>20.154582999999999</c:v>
                </c:pt>
                <c:pt idx="21">
                  <c:v>20.631443999999998</c:v>
                </c:pt>
                <c:pt idx="22">
                  <c:v>20.738980000000002</c:v>
                </c:pt>
                <c:pt idx="23">
                  <c:v>20.396183000000001</c:v>
                </c:pt>
                <c:pt idx="24">
                  <c:v>19.586971999999999</c:v>
                </c:pt>
                <c:pt idx="25">
                  <c:v>19.948526999999999</c:v>
                </c:pt>
                <c:pt idx="26">
                  <c:v>19.877115</c:v>
                </c:pt>
                <c:pt idx="27">
                  <c:v>20.008414999999999</c:v>
                </c:pt>
                <c:pt idx="28">
                  <c:v>20.800183000000001</c:v>
                </c:pt>
                <c:pt idx="29">
                  <c:v>20.249022</c:v>
                </c:pt>
                <c:pt idx="30">
                  <c:v>20.482396000000001</c:v>
                </c:pt>
                <c:pt idx="31">
                  <c:v>20.710633999999999</c:v>
                </c:pt>
                <c:pt idx="32">
                  <c:v>20.308130999999999</c:v>
                </c:pt>
                <c:pt idx="33">
                  <c:v>20.534807003000001</c:v>
                </c:pt>
                <c:pt idx="34">
                  <c:v>20.442370932999999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E-427E-A8AF-070BDDB54C23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'15'!$E$37:$E$84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20.442370932999999</c:v>
                </c:pt>
                <c:pt idx="35">
                  <c:v>20.454699999999999</c:v>
                </c:pt>
                <c:pt idx="36">
                  <c:v>20.050360000000001</c:v>
                </c:pt>
                <c:pt idx="37">
                  <c:v>20.044039999999999</c:v>
                </c:pt>
                <c:pt idx="38">
                  <c:v>20.262630000000001</c:v>
                </c:pt>
                <c:pt idx="39">
                  <c:v>20.153279999999999</c:v>
                </c:pt>
                <c:pt idx="40">
                  <c:v>20.758099999999999</c:v>
                </c:pt>
                <c:pt idx="41">
                  <c:v>20.642880000000002</c:v>
                </c:pt>
                <c:pt idx="42">
                  <c:v>20.85688</c:v>
                </c:pt>
                <c:pt idx="43">
                  <c:v>20.85651</c:v>
                </c:pt>
                <c:pt idx="44">
                  <c:v>20.534590000000001</c:v>
                </c:pt>
                <c:pt idx="45">
                  <c:v>20.863610000000001</c:v>
                </c:pt>
                <c:pt idx="46">
                  <c:v>20.705279999999998</c:v>
                </c:pt>
                <c:pt idx="47">
                  <c:v>20.538239999999998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E-427E-A8AF-070BDDB54C23}"/>
            </c:ext>
          </c:extLst>
        </c:ser>
        <c:ser>
          <c:idx val="1"/>
          <c:order val="2"/>
          <c:tx>
            <c:strRef>
              <c:f>'15'!$F$36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'15'!$F$37:$F$84</c:f>
              <c:numCache>
                <c:formatCode>0.000</c:formatCode>
                <c:ptCount val="48"/>
                <c:pt idx="2">
                  <c:v>20.012903666666663</c:v>
                </c:pt>
                <c:pt idx="3">
                  <c:v>20.012903666666663</c:v>
                </c:pt>
                <c:pt idx="4">
                  <c:v>20.012903666666663</c:v>
                </c:pt>
                <c:pt idx="5">
                  <c:v>20.012903666666663</c:v>
                </c:pt>
                <c:pt idx="6">
                  <c:v>20.012903666666663</c:v>
                </c:pt>
                <c:pt idx="7">
                  <c:v>20.012903666666663</c:v>
                </c:pt>
                <c:pt idx="8">
                  <c:v>20.012903666666663</c:v>
                </c:pt>
                <c:pt idx="9">
                  <c:v>20.012903666666663</c:v>
                </c:pt>
                <c:pt idx="14">
                  <c:v>20.273724583333333</c:v>
                </c:pt>
                <c:pt idx="15">
                  <c:v>20.273724583333333</c:v>
                </c:pt>
                <c:pt idx="16">
                  <c:v>20.273724583333333</c:v>
                </c:pt>
                <c:pt idx="17">
                  <c:v>20.273724583333333</c:v>
                </c:pt>
                <c:pt idx="18">
                  <c:v>20.273724583333333</c:v>
                </c:pt>
                <c:pt idx="19">
                  <c:v>20.273724583333333</c:v>
                </c:pt>
                <c:pt idx="20">
                  <c:v>20.273724583333333</c:v>
                </c:pt>
                <c:pt idx="21">
                  <c:v>20.273724583333333</c:v>
                </c:pt>
                <c:pt idx="26">
                  <c:v>20.283606078000002</c:v>
                </c:pt>
                <c:pt idx="27">
                  <c:v>20.283606078000002</c:v>
                </c:pt>
                <c:pt idx="28">
                  <c:v>20.283606078000002</c:v>
                </c:pt>
                <c:pt idx="29">
                  <c:v>20.283606078000002</c:v>
                </c:pt>
                <c:pt idx="30">
                  <c:v>20.283606078000002</c:v>
                </c:pt>
                <c:pt idx="31">
                  <c:v>20.283606078000002</c:v>
                </c:pt>
                <c:pt idx="32">
                  <c:v>20.283606078000002</c:v>
                </c:pt>
                <c:pt idx="33">
                  <c:v>20.283606078000002</c:v>
                </c:pt>
                <c:pt idx="38">
                  <c:v>20.522200000000002</c:v>
                </c:pt>
                <c:pt idx="39">
                  <c:v>20.522200000000002</c:v>
                </c:pt>
                <c:pt idx="40">
                  <c:v>20.522200000000002</c:v>
                </c:pt>
                <c:pt idx="41">
                  <c:v>20.522200000000002</c:v>
                </c:pt>
                <c:pt idx="42">
                  <c:v>20.522200000000002</c:v>
                </c:pt>
                <c:pt idx="43">
                  <c:v>20.522200000000002</c:v>
                </c:pt>
                <c:pt idx="44">
                  <c:v>20.522200000000002</c:v>
                </c:pt>
                <c:pt idx="45">
                  <c:v>20.522200000000002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E-427E-A8AF-070BDDB54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6048"/>
        <c:axId val="-976498528"/>
      </c:lineChart>
      <c:catAx>
        <c:axId val="-98274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85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6498528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6048"/>
        <c:crosses val="autoZero"/>
        <c:crossBetween val="midCat"/>
        <c:majorUnit val="5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564589672072157"/>
          <c:y val="0.42412798133260637"/>
          <c:w val="0.49667908065545863"/>
          <c:h val="0.17569946944996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0503062117235"/>
          <c:y val="0.18943091097987752"/>
          <c:w val="0.80323673082531355"/>
          <c:h val="0.646329808915930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'16'!$B$26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'16'!$I$26:$L$26</c:f>
              <c:numCache>
                <c:formatCode>#,##0.00</c:formatCode>
                <c:ptCount val="4"/>
                <c:pt idx="0">
                  <c:v>0.2124874685</c:v>
                </c:pt>
                <c:pt idx="1">
                  <c:v>0.13603629589999988</c:v>
                </c:pt>
                <c:pt idx="2">
                  <c:v>0.10164947480000031</c:v>
                </c:pt>
                <c:pt idx="3">
                  <c:v>-4.9148337000000097E-3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F-4A0C-B308-68BF752E8CFB}"/>
            </c:ext>
          </c:extLst>
        </c:ser>
        <c:ser>
          <c:idx val="2"/>
          <c:order val="1"/>
          <c:tx>
            <c:strRef>
              <c:f>'16'!$B$27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'16'!$I$27:$L$27</c:f>
              <c:numCache>
                <c:formatCode>#,##0.00</c:formatCode>
                <c:ptCount val="4"/>
                <c:pt idx="0">
                  <c:v>-2.4422635600000131E-2</c:v>
                </c:pt>
                <c:pt idx="1">
                  <c:v>-6.2683386300000032E-2</c:v>
                </c:pt>
                <c:pt idx="2">
                  <c:v>-2.3773309499999895E-2</c:v>
                </c:pt>
                <c:pt idx="3">
                  <c:v>7.8985377900000042E-2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F-4A0C-B308-68BF752E8CFB}"/>
            </c:ext>
          </c:extLst>
        </c:ser>
        <c:ser>
          <c:idx val="5"/>
          <c:order val="3"/>
          <c:tx>
            <c:strRef>
              <c:f>'16'!$B$29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'16'!$I$29:$L$29</c:f>
              <c:numCache>
                <c:formatCode>#,##0.00</c:formatCode>
                <c:ptCount val="4"/>
                <c:pt idx="0">
                  <c:v>-0.25750265205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CF-4A0C-B308-68BF752E8CFB}"/>
            </c:ext>
          </c:extLst>
        </c:ser>
        <c:ser>
          <c:idx val="0"/>
          <c:order val="4"/>
          <c:tx>
            <c:strRef>
              <c:f>'16'!$B$28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 w="28575">
              <a:noFill/>
            </a:ln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'16'!$I$28:$L$28</c:f>
              <c:numCache>
                <c:formatCode>#,##0.00</c:formatCode>
                <c:ptCount val="4"/>
                <c:pt idx="0">
                  <c:v>-1.332048219000001E-2</c:v>
                </c:pt>
                <c:pt idx="1">
                  <c:v>7.3791339719999988E-2</c:v>
                </c:pt>
                <c:pt idx="2">
                  <c:v>2.5325296200000014E-3</c:v>
                </c:pt>
                <c:pt idx="3">
                  <c:v>-4.5258194549999964E-2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6497984"/>
        <c:axId val="-976496352"/>
      </c:barChart>
      <c:lineChart>
        <c:grouping val="stacked"/>
        <c:varyColors val="0"/>
        <c:ser>
          <c:idx val="4"/>
          <c:order val="2"/>
          <c:tx>
            <c:strRef>
              <c:f>'16'!$B$30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7.7495101550128134E-2"/>
                  <c:y val="-7.958888600261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F-4A0C-B308-68BF752E8CFB}"/>
                </c:ext>
              </c:extLst>
            </c:dLbl>
            <c:dLbl>
              <c:idx val="3"/>
              <c:layout>
                <c:manualLayout>
                  <c:x val="-7.7403984025473521E-2"/>
                  <c:y val="-6.7111043583246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49-4AFE-BE3C-E50C77E01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'16'!$I$30:$L$30</c:f>
              <c:numCache>
                <c:formatCode>0.00</c:formatCode>
                <c:ptCount val="4"/>
                <c:pt idx="0">
                  <c:v>-8.2758301340000145E-2</c:v>
                </c:pt>
                <c:pt idx="1">
                  <c:v>0.14714424931999984</c:v>
                </c:pt>
                <c:pt idx="2">
                  <c:v>8.0408694920000412E-2</c:v>
                </c:pt>
                <c:pt idx="3">
                  <c:v>2.8812349650000069E-2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7984"/>
        <c:axId val="-976496352"/>
      </c:lineChart>
      <c:scatterChart>
        <c:scatterStyle val="lineMarker"/>
        <c:varyColors val="0"/>
        <c:ser>
          <c:idx val="3"/>
          <c:order val="5"/>
          <c:tx>
            <c:strRef>
              <c:f>'16'!$B$89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'16'!$A$90:$A$91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'16'!$B$90:$B$91</c:f>
              <c:numCache>
                <c:formatCode>0.00</c:formatCode>
                <c:ptCount val="2"/>
                <c:pt idx="0">
                  <c:v>-0.25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9616"/>
        <c:axId val="-976507776"/>
      </c:scatterChart>
      <c:catAx>
        <c:axId val="-97649798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6352"/>
        <c:crosses val="autoZero"/>
        <c:auto val="1"/>
        <c:lblAlgn val="ctr"/>
        <c:lblOffset val="100"/>
        <c:tickLblSkip val="1"/>
        <c:noMultiLvlLbl val="0"/>
      </c:catAx>
      <c:valAx>
        <c:axId val="-976496352"/>
        <c:scaling>
          <c:orientation val="minMax"/>
          <c:max val="0.30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7984"/>
        <c:crosses val="autoZero"/>
        <c:crossBetween val="between"/>
        <c:majorUnit val="0.1"/>
      </c:valAx>
      <c:valAx>
        <c:axId val="-976507776"/>
        <c:scaling>
          <c:orientation val="minMax"/>
          <c:max val="0.5"/>
          <c:min val="-0.25"/>
        </c:scaling>
        <c:delete val="0"/>
        <c:axPos val="r"/>
        <c:numFmt formatCode="0.00" sourceLinked="1"/>
        <c:majorTickMark val="none"/>
        <c:minorTickMark val="none"/>
        <c:tickLblPos val="none"/>
        <c:spPr>
          <a:solidFill>
            <a:schemeClr val="bg1">
              <a:lumMod val="85000"/>
            </a:schemeClr>
          </a:solidFill>
          <a:ln>
            <a:solidFill>
              <a:schemeClr val="bg1">
                <a:lumMod val="85000"/>
              </a:schemeClr>
            </a:solidFill>
          </a:ln>
        </c:spPr>
        <c:crossAx val="-976499616"/>
        <c:crosses val="max"/>
        <c:crossBetween val="midCat"/>
        <c:majorUnit val="0.25"/>
      </c:valAx>
      <c:valAx>
        <c:axId val="-97649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650777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823315118397"/>
          <c:y val="0.17496031746031745"/>
          <c:w val="0.81675774134790546"/>
          <c:h val="0.66155449318835136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'16'!$C$36:$C$83</c:f>
              <c:numCache>
                <c:formatCode>0.00</c:formatCode>
                <c:ptCount val="48"/>
                <c:pt idx="0">
                  <c:v>3.979196</c:v>
                </c:pt>
                <c:pt idx="1">
                  <c:v>3.729911</c:v>
                </c:pt>
                <c:pt idx="2">
                  <c:v>3.5920480000000001</c:v>
                </c:pt>
                <c:pt idx="3">
                  <c:v>3.2634910000000001</c:v>
                </c:pt>
                <c:pt idx="4">
                  <c:v>3.030122</c:v>
                </c:pt>
                <c:pt idx="5">
                  <c:v>3.2429830000000002</c:v>
                </c:pt>
                <c:pt idx="6">
                  <c:v>3.3529719999999998</c:v>
                </c:pt>
                <c:pt idx="7">
                  <c:v>2.9958999999999998</c:v>
                </c:pt>
                <c:pt idx="8">
                  <c:v>3.1597019999999998</c:v>
                </c:pt>
                <c:pt idx="9">
                  <c:v>3.225158</c:v>
                </c:pt>
                <c:pt idx="10">
                  <c:v>3.4231950000000002</c:v>
                </c:pt>
                <c:pt idx="11">
                  <c:v>3.318784</c:v>
                </c:pt>
                <c:pt idx="12">
                  <c:v>3.650852</c:v>
                </c:pt>
                <c:pt idx="13">
                  <c:v>3.6074359999999999</c:v>
                </c:pt>
                <c:pt idx="14">
                  <c:v>3.3423690000000001</c:v>
                </c:pt>
                <c:pt idx="15">
                  <c:v>3.3552409999999999</c:v>
                </c:pt>
                <c:pt idx="16">
                  <c:v>3.3240120000000002</c:v>
                </c:pt>
                <c:pt idx="17">
                  <c:v>3.2845170000000001</c:v>
                </c:pt>
                <c:pt idx="18">
                  <c:v>3.4490159999999999</c:v>
                </c:pt>
                <c:pt idx="19">
                  <c:v>3.2286809999999999</c:v>
                </c:pt>
                <c:pt idx="20">
                  <c:v>3.2756880000000002</c:v>
                </c:pt>
                <c:pt idx="21">
                  <c:v>3.4992489999999998</c:v>
                </c:pt>
                <c:pt idx="22">
                  <c:v>3.8534619999999999</c:v>
                </c:pt>
                <c:pt idx="23">
                  <c:v>4.1855120000000001</c:v>
                </c:pt>
                <c:pt idx="24">
                  <c:v>3.9340290000000002</c:v>
                </c:pt>
                <c:pt idx="25">
                  <c:v>3.8643649999999998</c:v>
                </c:pt>
                <c:pt idx="26">
                  <c:v>3.5970759999999999</c:v>
                </c:pt>
                <c:pt idx="27">
                  <c:v>3.3293270000000001</c:v>
                </c:pt>
                <c:pt idx="28">
                  <c:v>3.471349</c:v>
                </c:pt>
                <c:pt idx="29">
                  <c:v>3.363175</c:v>
                </c:pt>
                <c:pt idx="30">
                  <c:v>3.0990869999999999</c:v>
                </c:pt>
                <c:pt idx="31">
                  <c:v>3.4426079999999999</c:v>
                </c:pt>
                <c:pt idx="32">
                  <c:v>3.6655150000000001</c:v>
                </c:pt>
                <c:pt idx="33">
                  <c:v>3.5547157065000001</c:v>
                </c:pt>
                <c:pt idx="34">
                  <c:v>3.7203038667000001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2-4543-8B4A-6126EEC60C3D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'16'!$D$36:$D$83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3.7203038667000001</c:v>
                </c:pt>
                <c:pt idx="35">
                  <c:v>3.9870619999999999</c:v>
                </c:pt>
                <c:pt idx="36">
                  <c:v>4.1205179999999997</c:v>
                </c:pt>
                <c:pt idx="37">
                  <c:v>3.8163640000000001</c:v>
                </c:pt>
                <c:pt idx="38">
                  <c:v>3.6197889999999999</c:v>
                </c:pt>
                <c:pt idx="39">
                  <c:v>3.4127679999999998</c:v>
                </c:pt>
                <c:pt idx="40">
                  <c:v>3.300494</c:v>
                </c:pt>
                <c:pt idx="41">
                  <c:v>3.3155939999999999</c:v>
                </c:pt>
                <c:pt idx="42">
                  <c:v>3.4073380000000002</c:v>
                </c:pt>
                <c:pt idx="43">
                  <c:v>3.3432930000000001</c:v>
                </c:pt>
                <c:pt idx="44">
                  <c:v>3.4107310000000002</c:v>
                </c:pt>
                <c:pt idx="45">
                  <c:v>3.6989529999999999</c:v>
                </c:pt>
                <c:pt idx="46">
                  <c:v>3.9309530000000001</c:v>
                </c:pt>
                <c:pt idx="47">
                  <c:v>3.9951650000000001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72-4543-8B4A-6126EEC60C3D}"/>
            </c:ext>
          </c:extLst>
        </c:ser>
        <c:ser>
          <c:idx val="1"/>
          <c:order val="2"/>
          <c:tx>
            <c:strRef>
              <c:f>'16'!$E$35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'16'!$E$36:$E$83</c:f>
              <c:numCache>
                <c:formatCode>0.00</c:formatCode>
                <c:ptCount val="48"/>
                <c:pt idx="1">
                  <c:v>3.3594551666666663</c:v>
                </c:pt>
                <c:pt idx="2">
                  <c:v>3.3594551666666663</c:v>
                </c:pt>
                <c:pt idx="3">
                  <c:v>3.3594551666666663</c:v>
                </c:pt>
                <c:pt idx="4">
                  <c:v>3.3594551666666663</c:v>
                </c:pt>
                <c:pt idx="5">
                  <c:v>3.3594551666666663</c:v>
                </c:pt>
                <c:pt idx="6">
                  <c:v>3.3594551666666663</c:v>
                </c:pt>
                <c:pt idx="7">
                  <c:v>3.3594551666666663</c:v>
                </c:pt>
                <c:pt idx="8">
                  <c:v>3.3594551666666663</c:v>
                </c:pt>
                <c:pt idx="9">
                  <c:v>3.3594551666666663</c:v>
                </c:pt>
                <c:pt idx="10">
                  <c:v>3.3594551666666663</c:v>
                </c:pt>
                <c:pt idx="13">
                  <c:v>3.5046695833333339</c:v>
                </c:pt>
                <c:pt idx="14">
                  <c:v>3.5046695833333339</c:v>
                </c:pt>
                <c:pt idx="15">
                  <c:v>3.5046695833333339</c:v>
                </c:pt>
                <c:pt idx="16">
                  <c:v>3.5046695833333339</c:v>
                </c:pt>
                <c:pt idx="17">
                  <c:v>3.5046695833333339</c:v>
                </c:pt>
                <c:pt idx="18">
                  <c:v>3.5046695833333339</c:v>
                </c:pt>
                <c:pt idx="19">
                  <c:v>3.5046695833333339</c:v>
                </c:pt>
                <c:pt idx="20">
                  <c:v>3.5046695833333339</c:v>
                </c:pt>
                <c:pt idx="21">
                  <c:v>3.5046695833333339</c:v>
                </c:pt>
                <c:pt idx="22">
                  <c:v>3.5046695833333339</c:v>
                </c:pt>
                <c:pt idx="25">
                  <c:v>3.5857177144333332</c:v>
                </c:pt>
                <c:pt idx="26">
                  <c:v>3.5857177144333332</c:v>
                </c:pt>
                <c:pt idx="27">
                  <c:v>3.5857177144333332</c:v>
                </c:pt>
                <c:pt idx="28">
                  <c:v>3.5857177144333332</c:v>
                </c:pt>
                <c:pt idx="29">
                  <c:v>3.5857177144333332</c:v>
                </c:pt>
                <c:pt idx="30">
                  <c:v>3.5857177144333332</c:v>
                </c:pt>
                <c:pt idx="31">
                  <c:v>3.5857177144333332</c:v>
                </c:pt>
                <c:pt idx="32">
                  <c:v>3.5857177144333332</c:v>
                </c:pt>
                <c:pt idx="33">
                  <c:v>3.5857177144333332</c:v>
                </c:pt>
                <c:pt idx="34">
                  <c:v>3.5857177144333332</c:v>
                </c:pt>
                <c:pt idx="37">
                  <c:v>3.6143300000000003</c:v>
                </c:pt>
                <c:pt idx="38">
                  <c:v>3.6143300000000003</c:v>
                </c:pt>
                <c:pt idx="39">
                  <c:v>3.6143300000000003</c:v>
                </c:pt>
                <c:pt idx="40">
                  <c:v>3.6143300000000003</c:v>
                </c:pt>
                <c:pt idx="41">
                  <c:v>3.6143300000000003</c:v>
                </c:pt>
                <c:pt idx="42">
                  <c:v>3.6143300000000003</c:v>
                </c:pt>
                <c:pt idx="43">
                  <c:v>3.6143300000000003</c:v>
                </c:pt>
                <c:pt idx="44">
                  <c:v>3.6143300000000003</c:v>
                </c:pt>
                <c:pt idx="45">
                  <c:v>3.6143300000000003</c:v>
                </c:pt>
                <c:pt idx="46">
                  <c:v>3.6143300000000003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2-4543-8B4A-6126EEC60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6507232"/>
        <c:axId val="-976500160"/>
      </c:lineChart>
      <c:catAx>
        <c:axId val="-976507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5001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65001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507232"/>
        <c:crosses val="autoZero"/>
        <c:crossBetween val="midCat"/>
        <c:majorUnit val="1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034025955088947"/>
          <c:y val="0.54655668041494809"/>
          <c:w val="0.52919122814566211"/>
          <c:h val="0.18502124734408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30103249288957E-2"/>
          <c:y val="0.15539486558263058"/>
          <c:w val="0.91017732539530116"/>
          <c:h val="0.67136622715060024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'17'!$A$29:$A$112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'17'!$C$29:$C$112</c:f>
              <c:numCache>
                <c:formatCode>0</c:formatCode>
                <c:ptCount val="84"/>
                <c:pt idx="0">
                  <c:v>413.714</c:v>
                </c:pt>
                <c:pt idx="1">
                  <c:v>408.52600000000001</c:v>
                </c:pt>
                <c:pt idx="2">
                  <c:v>414.20699999999999</c:v>
                </c:pt>
                <c:pt idx="3">
                  <c:v>417.38200000000001</c:v>
                </c:pt>
                <c:pt idx="4">
                  <c:v>415.065</c:v>
                </c:pt>
                <c:pt idx="5">
                  <c:v>417.79899999999998</c:v>
                </c:pt>
                <c:pt idx="6">
                  <c:v>424.07499999999999</c:v>
                </c:pt>
                <c:pt idx="7">
                  <c:v>417.30099999999999</c:v>
                </c:pt>
                <c:pt idx="8">
                  <c:v>417.86500000000001</c:v>
                </c:pt>
                <c:pt idx="9">
                  <c:v>425.99299999999999</c:v>
                </c:pt>
                <c:pt idx="10">
                  <c:v>416.62099999999998</c:v>
                </c:pt>
                <c:pt idx="11">
                  <c:v>421.18400000000003</c:v>
                </c:pt>
                <c:pt idx="12">
                  <c:v>413.714</c:v>
                </c:pt>
                <c:pt idx="13">
                  <c:v>408.52600000000001</c:v>
                </c:pt>
                <c:pt idx="14">
                  <c:v>414.20699999999999</c:v>
                </c:pt>
                <c:pt idx="15">
                  <c:v>417.38200000000001</c:v>
                </c:pt>
                <c:pt idx="16">
                  <c:v>415.065</c:v>
                </c:pt>
                <c:pt idx="17">
                  <c:v>417.79899999999998</c:v>
                </c:pt>
                <c:pt idx="18">
                  <c:v>424.07499999999999</c:v>
                </c:pt>
                <c:pt idx="19">
                  <c:v>417.30099999999999</c:v>
                </c:pt>
                <c:pt idx="20">
                  <c:v>417.86500000000001</c:v>
                </c:pt>
                <c:pt idx="21">
                  <c:v>425.99299999999999</c:v>
                </c:pt>
                <c:pt idx="22">
                  <c:v>416.62099999999998</c:v>
                </c:pt>
                <c:pt idx="23">
                  <c:v>421.18400000000003</c:v>
                </c:pt>
                <c:pt idx="24">
                  <c:v>413.714</c:v>
                </c:pt>
                <c:pt idx="25">
                  <c:v>408.52600000000001</c:v>
                </c:pt>
                <c:pt idx="26">
                  <c:v>414.20699999999999</c:v>
                </c:pt>
                <c:pt idx="27">
                  <c:v>417.38200000000001</c:v>
                </c:pt>
                <c:pt idx="28">
                  <c:v>415.065</c:v>
                </c:pt>
                <c:pt idx="29">
                  <c:v>417.79899999999998</c:v>
                </c:pt>
                <c:pt idx="30">
                  <c:v>424.07499999999999</c:v>
                </c:pt>
                <c:pt idx="31">
                  <c:v>417.30099999999999</c:v>
                </c:pt>
                <c:pt idx="32">
                  <c:v>417.86500000000001</c:v>
                </c:pt>
                <c:pt idx="33">
                  <c:v>425.99299999999999</c:v>
                </c:pt>
                <c:pt idx="34">
                  <c:v>416.62099999999998</c:v>
                </c:pt>
                <c:pt idx="35">
                  <c:v>421.18400000000003</c:v>
                </c:pt>
                <c:pt idx="36">
                  <c:v>413.714</c:v>
                </c:pt>
                <c:pt idx="37">
                  <c:v>408.52600000000001</c:v>
                </c:pt>
                <c:pt idx="38">
                  <c:v>414.20699999999999</c:v>
                </c:pt>
                <c:pt idx="39">
                  <c:v>417.38200000000001</c:v>
                </c:pt>
                <c:pt idx="40">
                  <c:v>415.065</c:v>
                </c:pt>
                <c:pt idx="41">
                  <c:v>417.79899999999998</c:v>
                </c:pt>
                <c:pt idx="42">
                  <c:v>424.07499999999999</c:v>
                </c:pt>
                <c:pt idx="43">
                  <c:v>417.30099999999999</c:v>
                </c:pt>
                <c:pt idx="44">
                  <c:v>417.86500000000001</c:v>
                </c:pt>
                <c:pt idx="45">
                  <c:v>425.99299999999999</c:v>
                </c:pt>
                <c:pt idx="46">
                  <c:v>416.62099999999998</c:v>
                </c:pt>
                <c:pt idx="47">
                  <c:v>421.18400000000003</c:v>
                </c:pt>
                <c:pt idx="48">
                  <c:v>413.714</c:v>
                </c:pt>
                <c:pt idx="49">
                  <c:v>408.52600000000001</c:v>
                </c:pt>
                <c:pt idx="50">
                  <c:v>414.20699999999999</c:v>
                </c:pt>
                <c:pt idx="51">
                  <c:v>417.38200000000001</c:v>
                </c:pt>
                <c:pt idx="52">
                  <c:v>415.065</c:v>
                </c:pt>
                <c:pt idx="53">
                  <c:v>417.79899999999998</c:v>
                </c:pt>
                <c:pt idx="54">
                  <c:v>424.07499999999999</c:v>
                </c:pt>
                <c:pt idx="55">
                  <c:v>417.30099999999999</c:v>
                </c:pt>
                <c:pt idx="56">
                  <c:v>417.86500000000001</c:v>
                </c:pt>
                <c:pt idx="57">
                  <c:v>425.99299999999999</c:v>
                </c:pt>
                <c:pt idx="58">
                  <c:v>416.62099999999998</c:v>
                </c:pt>
                <c:pt idx="59">
                  <c:v>421.18400000000003</c:v>
                </c:pt>
                <c:pt idx="60">
                  <c:v>413.714</c:v>
                </c:pt>
                <c:pt idx="61">
                  <c:v>408.52600000000001</c:v>
                </c:pt>
                <c:pt idx="62">
                  <c:v>414.20699999999999</c:v>
                </c:pt>
                <c:pt idx="63">
                  <c:v>417.38200000000001</c:v>
                </c:pt>
                <c:pt idx="64">
                  <c:v>415.065</c:v>
                </c:pt>
                <c:pt idx="65">
                  <c:v>417.79899999999998</c:v>
                </c:pt>
                <c:pt idx="66">
                  <c:v>424.07499999999999</c:v>
                </c:pt>
                <c:pt idx="67">
                  <c:v>417.30099999999999</c:v>
                </c:pt>
                <c:pt idx="68">
                  <c:v>417.86500000000001</c:v>
                </c:pt>
                <c:pt idx="69">
                  <c:v>425.99299999999999</c:v>
                </c:pt>
                <c:pt idx="70">
                  <c:v>416.62099999999998</c:v>
                </c:pt>
                <c:pt idx="71">
                  <c:v>421.18400000000003</c:v>
                </c:pt>
                <c:pt idx="72">
                  <c:v>413.714</c:v>
                </c:pt>
                <c:pt idx="73">
                  <c:v>408.52600000000001</c:v>
                </c:pt>
                <c:pt idx="74">
                  <c:v>414.20699999999999</c:v>
                </c:pt>
                <c:pt idx="75">
                  <c:v>417.38200000000001</c:v>
                </c:pt>
                <c:pt idx="76">
                  <c:v>415.065</c:v>
                </c:pt>
                <c:pt idx="77">
                  <c:v>417.79899999999998</c:v>
                </c:pt>
                <c:pt idx="78">
                  <c:v>424.07499999999999</c:v>
                </c:pt>
                <c:pt idx="79">
                  <c:v>417.30099999999999</c:v>
                </c:pt>
                <c:pt idx="80">
                  <c:v>417.86500000000001</c:v>
                </c:pt>
                <c:pt idx="81">
                  <c:v>425.99299999999999</c:v>
                </c:pt>
                <c:pt idx="82">
                  <c:v>416.62099999999998</c:v>
                </c:pt>
                <c:pt idx="83">
                  <c:v>421.18400000000003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9-4CC4-B4FF-F58D2956C582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'17'!$A$29:$A$112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'17'!$E$29:$E$112</c:f>
              <c:numCache>
                <c:formatCode>0</c:formatCode>
                <c:ptCount val="84"/>
                <c:pt idx="0">
                  <c:v>62.555000000000007</c:v>
                </c:pt>
                <c:pt idx="1">
                  <c:v>85.349999999999966</c:v>
                </c:pt>
                <c:pt idx="2">
                  <c:v>88.257000000000005</c:v>
                </c:pt>
                <c:pt idx="3">
                  <c:v>111.65299999999996</c:v>
                </c:pt>
                <c:pt idx="4">
                  <c:v>106.52799999999996</c:v>
                </c:pt>
                <c:pt idx="5">
                  <c:v>114.85800000000006</c:v>
                </c:pt>
                <c:pt idx="6">
                  <c:v>96.049000000000035</c:v>
                </c:pt>
                <c:pt idx="7">
                  <c:v>87.098000000000013</c:v>
                </c:pt>
                <c:pt idx="8">
                  <c:v>79.85899999999998</c:v>
                </c:pt>
                <c:pt idx="9">
                  <c:v>67.92900000000003</c:v>
                </c:pt>
                <c:pt idx="10">
                  <c:v>84.131000000000029</c:v>
                </c:pt>
                <c:pt idx="11">
                  <c:v>64.286999999999978</c:v>
                </c:pt>
                <c:pt idx="12">
                  <c:v>62.555000000000007</c:v>
                </c:pt>
                <c:pt idx="13">
                  <c:v>85.349999999999966</c:v>
                </c:pt>
                <c:pt idx="14">
                  <c:v>88.257000000000005</c:v>
                </c:pt>
                <c:pt idx="15">
                  <c:v>111.65299999999996</c:v>
                </c:pt>
                <c:pt idx="16">
                  <c:v>106.52799999999996</c:v>
                </c:pt>
                <c:pt idx="17">
                  <c:v>114.85800000000006</c:v>
                </c:pt>
                <c:pt idx="18">
                  <c:v>96.049000000000035</c:v>
                </c:pt>
                <c:pt idx="19">
                  <c:v>87.098000000000013</c:v>
                </c:pt>
                <c:pt idx="20">
                  <c:v>79.85899999999998</c:v>
                </c:pt>
                <c:pt idx="21">
                  <c:v>67.92900000000003</c:v>
                </c:pt>
                <c:pt idx="22">
                  <c:v>84.131000000000029</c:v>
                </c:pt>
                <c:pt idx="23">
                  <c:v>64.286999999999978</c:v>
                </c:pt>
                <c:pt idx="24">
                  <c:v>62.555000000000007</c:v>
                </c:pt>
                <c:pt idx="25">
                  <c:v>85.349999999999966</c:v>
                </c:pt>
                <c:pt idx="26">
                  <c:v>88.257000000000005</c:v>
                </c:pt>
                <c:pt idx="27">
                  <c:v>111.65299999999996</c:v>
                </c:pt>
                <c:pt idx="28">
                  <c:v>106.52799999999996</c:v>
                </c:pt>
                <c:pt idx="29">
                  <c:v>114.85800000000006</c:v>
                </c:pt>
                <c:pt idx="30">
                  <c:v>96.049000000000035</c:v>
                </c:pt>
                <c:pt idx="31">
                  <c:v>87.098000000000013</c:v>
                </c:pt>
                <c:pt idx="32">
                  <c:v>79.85899999999998</c:v>
                </c:pt>
                <c:pt idx="33">
                  <c:v>67.92900000000003</c:v>
                </c:pt>
                <c:pt idx="34">
                  <c:v>84.131000000000029</c:v>
                </c:pt>
                <c:pt idx="35">
                  <c:v>64.286999999999978</c:v>
                </c:pt>
                <c:pt idx="36">
                  <c:v>62.555000000000007</c:v>
                </c:pt>
                <c:pt idx="37">
                  <c:v>85.349999999999966</c:v>
                </c:pt>
                <c:pt idx="38">
                  <c:v>88.257000000000005</c:v>
                </c:pt>
                <c:pt idx="39">
                  <c:v>111.65299999999996</c:v>
                </c:pt>
                <c:pt idx="40">
                  <c:v>106.52799999999996</c:v>
                </c:pt>
                <c:pt idx="41">
                  <c:v>114.85800000000006</c:v>
                </c:pt>
                <c:pt idx="42">
                  <c:v>96.049000000000035</c:v>
                </c:pt>
                <c:pt idx="43">
                  <c:v>87.098000000000013</c:v>
                </c:pt>
                <c:pt idx="44">
                  <c:v>79.85899999999998</c:v>
                </c:pt>
                <c:pt idx="45">
                  <c:v>67.92900000000003</c:v>
                </c:pt>
                <c:pt idx="46">
                  <c:v>84.131000000000029</c:v>
                </c:pt>
                <c:pt idx="47">
                  <c:v>64.286999999999978</c:v>
                </c:pt>
                <c:pt idx="48">
                  <c:v>62.555000000000007</c:v>
                </c:pt>
                <c:pt idx="49">
                  <c:v>85.349999999999966</c:v>
                </c:pt>
                <c:pt idx="50">
                  <c:v>88.257000000000005</c:v>
                </c:pt>
                <c:pt idx="51">
                  <c:v>111.65299999999996</c:v>
                </c:pt>
                <c:pt idx="52">
                  <c:v>106.52799999999996</c:v>
                </c:pt>
                <c:pt idx="53">
                  <c:v>114.85800000000006</c:v>
                </c:pt>
                <c:pt idx="54">
                  <c:v>96.049000000000035</c:v>
                </c:pt>
                <c:pt idx="55">
                  <c:v>87.098000000000013</c:v>
                </c:pt>
                <c:pt idx="56">
                  <c:v>79.85899999999998</c:v>
                </c:pt>
                <c:pt idx="57">
                  <c:v>67.92900000000003</c:v>
                </c:pt>
                <c:pt idx="58">
                  <c:v>84.131000000000029</c:v>
                </c:pt>
                <c:pt idx="59">
                  <c:v>64.286999999999978</c:v>
                </c:pt>
                <c:pt idx="60">
                  <c:v>62.555000000000007</c:v>
                </c:pt>
                <c:pt idx="61">
                  <c:v>85.349999999999966</c:v>
                </c:pt>
                <c:pt idx="62">
                  <c:v>88.257000000000005</c:v>
                </c:pt>
                <c:pt idx="63">
                  <c:v>111.65299999999996</c:v>
                </c:pt>
                <c:pt idx="64">
                  <c:v>106.52799999999996</c:v>
                </c:pt>
                <c:pt idx="65">
                  <c:v>114.85800000000006</c:v>
                </c:pt>
                <c:pt idx="66">
                  <c:v>96.049000000000035</c:v>
                </c:pt>
                <c:pt idx="67">
                  <c:v>87.098000000000013</c:v>
                </c:pt>
                <c:pt idx="68">
                  <c:v>79.85899999999998</c:v>
                </c:pt>
                <c:pt idx="69">
                  <c:v>67.92900000000003</c:v>
                </c:pt>
                <c:pt idx="70">
                  <c:v>84.131000000000029</c:v>
                </c:pt>
                <c:pt idx="71">
                  <c:v>64.286999999999978</c:v>
                </c:pt>
                <c:pt idx="72">
                  <c:v>62.555000000000007</c:v>
                </c:pt>
                <c:pt idx="73">
                  <c:v>85.349999999999966</c:v>
                </c:pt>
                <c:pt idx="74">
                  <c:v>88.257000000000005</c:v>
                </c:pt>
                <c:pt idx="75">
                  <c:v>111.65299999999996</c:v>
                </c:pt>
                <c:pt idx="76">
                  <c:v>106.52799999999996</c:v>
                </c:pt>
                <c:pt idx="77">
                  <c:v>114.85800000000006</c:v>
                </c:pt>
                <c:pt idx="78">
                  <c:v>96.049000000000035</c:v>
                </c:pt>
                <c:pt idx="79">
                  <c:v>87.098000000000013</c:v>
                </c:pt>
                <c:pt idx="80">
                  <c:v>79.85899999999998</c:v>
                </c:pt>
                <c:pt idx="81">
                  <c:v>67.92900000000003</c:v>
                </c:pt>
                <c:pt idx="82">
                  <c:v>84.131000000000029</c:v>
                </c:pt>
                <c:pt idx="83">
                  <c:v>64.286999999999978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5264"/>
        <c:axId val="-976497440"/>
      </c:areaChart>
      <c:lineChart>
        <c:grouping val="standard"/>
        <c:varyColors val="0"/>
        <c:ser>
          <c:idx val="0"/>
          <c:order val="0"/>
          <c:tx>
            <c:v>OECD commercial crude oil stocks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'17'!$B$29:$B$112</c:f>
              <c:numCache>
                <c:formatCode>0.0</c:formatCode>
                <c:ptCount val="84"/>
                <c:pt idx="0">
                  <c:v>448.97199999999998</c:v>
                </c:pt>
                <c:pt idx="1">
                  <c:v>451.66</c:v>
                </c:pt>
                <c:pt idx="2">
                  <c:v>458.89</c:v>
                </c:pt>
                <c:pt idx="3">
                  <c:v>469.80200000000002</c:v>
                </c:pt>
                <c:pt idx="4">
                  <c:v>481.125</c:v>
                </c:pt>
                <c:pt idx="5">
                  <c:v>463.44600000000003</c:v>
                </c:pt>
                <c:pt idx="6">
                  <c:v>441.58800000000002</c:v>
                </c:pt>
                <c:pt idx="7">
                  <c:v>430.11799999999999</c:v>
                </c:pt>
                <c:pt idx="8">
                  <c:v>425.61399999999998</c:v>
                </c:pt>
                <c:pt idx="9">
                  <c:v>443.36700000000002</c:v>
                </c:pt>
                <c:pt idx="10">
                  <c:v>445.887</c:v>
                </c:pt>
                <c:pt idx="11">
                  <c:v>432.77199999999999</c:v>
                </c:pt>
                <c:pt idx="12">
                  <c:v>440.25299999999999</c:v>
                </c:pt>
                <c:pt idx="13">
                  <c:v>452.56299999999999</c:v>
                </c:pt>
                <c:pt idx="14">
                  <c:v>483.34100000000001</c:v>
                </c:pt>
                <c:pt idx="15">
                  <c:v>529.03499999999997</c:v>
                </c:pt>
                <c:pt idx="16">
                  <c:v>521.59299999999996</c:v>
                </c:pt>
                <c:pt idx="17">
                  <c:v>532.65700000000004</c:v>
                </c:pt>
                <c:pt idx="18">
                  <c:v>520.12400000000002</c:v>
                </c:pt>
                <c:pt idx="19">
                  <c:v>504.399</c:v>
                </c:pt>
                <c:pt idx="20">
                  <c:v>497.72399999999999</c:v>
                </c:pt>
                <c:pt idx="21">
                  <c:v>493.92200000000003</c:v>
                </c:pt>
                <c:pt idx="22">
                  <c:v>500.75200000000001</c:v>
                </c:pt>
                <c:pt idx="23">
                  <c:v>485.471</c:v>
                </c:pt>
                <c:pt idx="24">
                  <c:v>476.26900000000001</c:v>
                </c:pt>
                <c:pt idx="25">
                  <c:v>493.87599999999998</c:v>
                </c:pt>
                <c:pt idx="26">
                  <c:v>502.464</c:v>
                </c:pt>
                <c:pt idx="27">
                  <c:v>489.15800000000002</c:v>
                </c:pt>
                <c:pt idx="28">
                  <c:v>476.98</c:v>
                </c:pt>
                <c:pt idx="29">
                  <c:v>448.108</c:v>
                </c:pt>
                <c:pt idx="30">
                  <c:v>438.745</c:v>
                </c:pt>
                <c:pt idx="31">
                  <c:v>421.52499999999998</c:v>
                </c:pt>
                <c:pt idx="32">
                  <c:v>420.34300000000002</c:v>
                </c:pt>
                <c:pt idx="33">
                  <c:v>436.58</c:v>
                </c:pt>
                <c:pt idx="34">
                  <c:v>433.387</c:v>
                </c:pt>
                <c:pt idx="35">
                  <c:v>421.18400000000003</c:v>
                </c:pt>
                <c:pt idx="36">
                  <c:v>413.714</c:v>
                </c:pt>
                <c:pt idx="37">
                  <c:v>408.52600000000001</c:v>
                </c:pt>
                <c:pt idx="38">
                  <c:v>414.20699999999999</c:v>
                </c:pt>
                <c:pt idx="39">
                  <c:v>417.38200000000001</c:v>
                </c:pt>
                <c:pt idx="40">
                  <c:v>415.065</c:v>
                </c:pt>
                <c:pt idx="41">
                  <c:v>417.79899999999998</c:v>
                </c:pt>
                <c:pt idx="42">
                  <c:v>424.07499999999999</c:v>
                </c:pt>
                <c:pt idx="43">
                  <c:v>419.78500000000003</c:v>
                </c:pt>
                <c:pt idx="44">
                  <c:v>429</c:v>
                </c:pt>
                <c:pt idx="45">
                  <c:v>439.678</c:v>
                </c:pt>
                <c:pt idx="46">
                  <c:v>416.62099999999998</c:v>
                </c:pt>
                <c:pt idx="47">
                  <c:v>430.10199999999998</c:v>
                </c:pt>
                <c:pt idx="48">
                  <c:v>459.15899999999999</c:v>
                </c:pt>
                <c:pt idx="49">
                  <c:v>472.36900000000003</c:v>
                </c:pt>
                <c:pt idx="50">
                  <c:v>465.21899999999999</c:v>
                </c:pt>
                <c:pt idx="51">
                  <c:v>459.62700000000001</c:v>
                </c:pt>
                <c:pt idx="52">
                  <c:v>460.64299999999997</c:v>
                </c:pt>
                <c:pt idx="53">
                  <c:v>454.71499999999997</c:v>
                </c:pt>
                <c:pt idx="54">
                  <c:v>439.947</c:v>
                </c:pt>
                <c:pt idx="55">
                  <c:v>417.30099999999999</c:v>
                </c:pt>
                <c:pt idx="56">
                  <c:v>417.86500000000001</c:v>
                </c:pt>
                <c:pt idx="57">
                  <c:v>425.99299999999999</c:v>
                </c:pt>
                <c:pt idx="58">
                  <c:v>441.83800000000002</c:v>
                </c:pt>
                <c:pt idx="59">
                  <c:v>426.49099999999999</c:v>
                </c:pt>
                <c:pt idx="60">
                  <c:v>427.85700000000003</c:v>
                </c:pt>
                <c:pt idx="61">
                  <c:v>447.92899999999997</c:v>
                </c:pt>
                <c:pt idx="62">
                  <c:v>447.20600000000002</c:v>
                </c:pt>
                <c:pt idx="63">
                  <c:v>463.84199999999998</c:v>
                </c:pt>
                <c:pt idx="64">
                  <c:v>454.548</c:v>
                </c:pt>
                <c:pt idx="65">
                  <c:v>440.15100000000001</c:v>
                </c:pt>
                <c:pt idx="66">
                  <c:v>427.20699999999999</c:v>
                </c:pt>
                <c:pt idx="67">
                  <c:v>417.35</c:v>
                </c:pt>
                <c:pt idx="68">
                  <c:v>415.93299999999999</c:v>
                </c:pt>
                <c:pt idx="69">
                  <c:v>427.65800000000002</c:v>
                </c:pt>
                <c:pt idx="70">
                  <c:v>423.71821999999997</c:v>
                </c:pt>
                <c:pt idx="71">
                  <c:v>416.70409999999998</c:v>
                </c:pt>
                <c:pt idx="72">
                  <c:v>429.8956</c:v>
                </c:pt>
                <c:pt idx="73">
                  <c:v>440.2482</c:v>
                </c:pt>
                <c:pt idx="74">
                  <c:v>448.06610000000001</c:v>
                </c:pt>
                <c:pt idx="75">
                  <c:v>454.71890000000002</c:v>
                </c:pt>
                <c:pt idx="76">
                  <c:v>452.6671</c:v>
                </c:pt>
                <c:pt idx="77">
                  <c:v>443.37169999999998</c:v>
                </c:pt>
                <c:pt idx="78">
                  <c:v>432.53480000000002</c:v>
                </c:pt>
                <c:pt idx="79">
                  <c:v>420.06709999999998</c:v>
                </c:pt>
                <c:pt idx="80">
                  <c:v>419.75259999999997</c:v>
                </c:pt>
                <c:pt idx="81">
                  <c:v>432.44959999999998</c:v>
                </c:pt>
                <c:pt idx="82">
                  <c:v>431.66129999999998</c:v>
                </c:pt>
                <c:pt idx="83">
                  <c:v>424.09280000000001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5264"/>
        <c:axId val="-976497440"/>
      </c:lineChart>
      <c:scatterChart>
        <c:scatterStyle val="lineMarker"/>
        <c:varyColors val="0"/>
        <c:ser>
          <c:idx val="3"/>
          <c:order val="3"/>
          <c:tx>
            <c:strRef>
              <c:f>'17'!$B$116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9-4CC4-B4FF-F58D2956C582}"/>
                </c:ext>
              </c:extLst>
            </c:dLbl>
            <c:dLbl>
              <c:idx val="1"/>
              <c:layout>
                <c:manualLayout>
                  <c:x val="2.5346282934145425E-2"/>
                  <c:y val="3.164639922968210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9-4CC4-B4FF-F58D2956C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'17'!$A$117:$A$118</c:f>
              <c:numCache>
                <c:formatCode>0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'17'!$B$117:$B$118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8864"/>
        <c:axId val="-976496896"/>
      </c:scatterChart>
      <c:dateAx>
        <c:axId val="-9764952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-976497440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497440"/>
        <c:scaling>
          <c:orientation val="minMax"/>
          <c:max val="600"/>
          <c:min val="2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-976495264"/>
        <c:crosses val="autoZero"/>
        <c:crossBetween val="between"/>
        <c:majorUnit val="25"/>
      </c:valAx>
      <c:valAx>
        <c:axId val="-976508864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6496896"/>
        <c:crosses val="max"/>
        <c:crossBetween val="midCat"/>
      </c:valAx>
      <c:valAx>
        <c:axId val="-97649689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8864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aseline="0"/>
            </a:pPr>
            <a:r>
              <a:rPr lang="en-US" sz="1000" b="1" baseline="0"/>
              <a:t>U.S. gasoline and distillate inventories</a:t>
            </a:r>
          </a:p>
          <a:p>
            <a:pPr algn="l">
              <a:defRPr sz="1000" baseline="0"/>
            </a:pPr>
            <a:r>
              <a:rPr lang="en-US" sz="1000" b="0" baseline="0"/>
              <a:t>million barrels</a:t>
            </a:r>
          </a:p>
        </c:rich>
      </c:tx>
      <c:layout>
        <c:manualLayout>
          <c:xMode val="edge"/>
          <c:yMode val="edge"/>
          <c:x val="2.5127346886517233E-3"/>
          <c:y val="1.97440354920669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220271246581985E-2"/>
          <c:y val="0.14356054605600338"/>
          <c:w val="0.91840526031807002"/>
          <c:h val="0.68452064793675937"/>
        </c:manualLayout>
      </c:layout>
      <c:areaChart>
        <c:grouping val="stacked"/>
        <c:varyColors val="0"/>
        <c:ser>
          <c:idx val="2"/>
          <c:order val="2"/>
          <c:tx>
            <c:v>Normal range for distillate - low</c:v>
          </c:tx>
          <c:spPr>
            <a:noFill/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'18'!$E$28:$E$111</c:f>
              <c:numCache>
                <c:formatCode>0.0</c:formatCode>
                <c:ptCount val="84"/>
                <c:pt idx="0">
                  <c:v>122.69627</c:v>
                </c:pt>
                <c:pt idx="1">
                  <c:v>120.609776</c:v>
                </c:pt>
                <c:pt idx="2">
                  <c:v>111.693021</c:v>
                </c:pt>
                <c:pt idx="3">
                  <c:v>106.291242</c:v>
                </c:pt>
                <c:pt idx="4">
                  <c:v>109.712137</c:v>
                </c:pt>
                <c:pt idx="5">
                  <c:v>111.329024</c:v>
                </c:pt>
                <c:pt idx="6">
                  <c:v>112.59147400000001</c:v>
                </c:pt>
                <c:pt idx="7">
                  <c:v>113.121844</c:v>
                </c:pt>
                <c:pt idx="8">
                  <c:v>110.53083700000001</c:v>
                </c:pt>
                <c:pt idx="9">
                  <c:v>109.617171</c:v>
                </c:pt>
                <c:pt idx="10">
                  <c:v>113.160725</c:v>
                </c:pt>
                <c:pt idx="11">
                  <c:v>118.89921</c:v>
                </c:pt>
                <c:pt idx="12">
                  <c:v>122.69627</c:v>
                </c:pt>
                <c:pt idx="13">
                  <c:v>120.609776</c:v>
                </c:pt>
                <c:pt idx="14">
                  <c:v>111.693021</c:v>
                </c:pt>
                <c:pt idx="15">
                  <c:v>106.291242</c:v>
                </c:pt>
                <c:pt idx="16">
                  <c:v>109.712137</c:v>
                </c:pt>
                <c:pt idx="17">
                  <c:v>111.329024</c:v>
                </c:pt>
                <c:pt idx="18">
                  <c:v>112.59147400000001</c:v>
                </c:pt>
                <c:pt idx="19">
                  <c:v>113.121844</c:v>
                </c:pt>
                <c:pt idx="20">
                  <c:v>110.53083700000001</c:v>
                </c:pt>
                <c:pt idx="21">
                  <c:v>109.617171</c:v>
                </c:pt>
                <c:pt idx="22">
                  <c:v>113.160725</c:v>
                </c:pt>
                <c:pt idx="23">
                  <c:v>118.89921</c:v>
                </c:pt>
                <c:pt idx="24">
                  <c:v>122.69627</c:v>
                </c:pt>
                <c:pt idx="25">
                  <c:v>120.609776</c:v>
                </c:pt>
                <c:pt idx="26">
                  <c:v>111.693021</c:v>
                </c:pt>
                <c:pt idx="27">
                  <c:v>106.291242</c:v>
                </c:pt>
                <c:pt idx="28">
                  <c:v>109.712137</c:v>
                </c:pt>
                <c:pt idx="29">
                  <c:v>111.329024</c:v>
                </c:pt>
                <c:pt idx="30">
                  <c:v>112.59147400000001</c:v>
                </c:pt>
                <c:pt idx="31">
                  <c:v>113.121844</c:v>
                </c:pt>
                <c:pt idx="32">
                  <c:v>110.53083700000001</c:v>
                </c:pt>
                <c:pt idx="33">
                  <c:v>109.617171</c:v>
                </c:pt>
                <c:pt idx="34">
                  <c:v>113.160725</c:v>
                </c:pt>
                <c:pt idx="35">
                  <c:v>118.89921</c:v>
                </c:pt>
                <c:pt idx="36">
                  <c:v>122.69627</c:v>
                </c:pt>
                <c:pt idx="37">
                  <c:v>120.609776</c:v>
                </c:pt>
                <c:pt idx="38">
                  <c:v>111.693021</c:v>
                </c:pt>
                <c:pt idx="39">
                  <c:v>106.291242</c:v>
                </c:pt>
                <c:pt idx="40">
                  <c:v>109.712137</c:v>
                </c:pt>
                <c:pt idx="41">
                  <c:v>111.329024</c:v>
                </c:pt>
                <c:pt idx="42">
                  <c:v>112.59147400000001</c:v>
                </c:pt>
                <c:pt idx="43">
                  <c:v>113.121844</c:v>
                </c:pt>
                <c:pt idx="44">
                  <c:v>110.53083700000001</c:v>
                </c:pt>
                <c:pt idx="45">
                  <c:v>109.617171</c:v>
                </c:pt>
                <c:pt idx="46">
                  <c:v>113.160725</c:v>
                </c:pt>
                <c:pt idx="47">
                  <c:v>118.89921</c:v>
                </c:pt>
                <c:pt idx="48">
                  <c:v>122.69627</c:v>
                </c:pt>
                <c:pt idx="49">
                  <c:v>120.609776</c:v>
                </c:pt>
                <c:pt idx="50">
                  <c:v>111.693021</c:v>
                </c:pt>
                <c:pt idx="51">
                  <c:v>106.291242</c:v>
                </c:pt>
                <c:pt idx="52">
                  <c:v>109.712137</c:v>
                </c:pt>
                <c:pt idx="53">
                  <c:v>111.329024</c:v>
                </c:pt>
                <c:pt idx="54">
                  <c:v>112.59147400000001</c:v>
                </c:pt>
                <c:pt idx="55">
                  <c:v>113.121844</c:v>
                </c:pt>
                <c:pt idx="56">
                  <c:v>110.53083700000001</c:v>
                </c:pt>
                <c:pt idx="57">
                  <c:v>109.617171</c:v>
                </c:pt>
                <c:pt idx="58">
                  <c:v>113.160725</c:v>
                </c:pt>
                <c:pt idx="59">
                  <c:v>118.89921</c:v>
                </c:pt>
                <c:pt idx="60">
                  <c:v>122.69627</c:v>
                </c:pt>
                <c:pt idx="61">
                  <c:v>120.609776</c:v>
                </c:pt>
                <c:pt idx="62">
                  <c:v>111.693021</c:v>
                </c:pt>
                <c:pt idx="63">
                  <c:v>106.291242</c:v>
                </c:pt>
                <c:pt idx="64">
                  <c:v>109.712137</c:v>
                </c:pt>
                <c:pt idx="65">
                  <c:v>111.329024</c:v>
                </c:pt>
                <c:pt idx="66">
                  <c:v>112.59147400000001</c:v>
                </c:pt>
                <c:pt idx="67">
                  <c:v>113.121844</c:v>
                </c:pt>
                <c:pt idx="68">
                  <c:v>110.53083700000001</c:v>
                </c:pt>
                <c:pt idx="69">
                  <c:v>109.617171</c:v>
                </c:pt>
                <c:pt idx="70">
                  <c:v>113.160725</c:v>
                </c:pt>
                <c:pt idx="71">
                  <c:v>118.89921</c:v>
                </c:pt>
                <c:pt idx="72">
                  <c:v>122.69627</c:v>
                </c:pt>
                <c:pt idx="73">
                  <c:v>120.609776</c:v>
                </c:pt>
                <c:pt idx="74">
                  <c:v>111.693021</c:v>
                </c:pt>
                <c:pt idx="75">
                  <c:v>106.291242</c:v>
                </c:pt>
                <c:pt idx="76">
                  <c:v>109.712137</c:v>
                </c:pt>
                <c:pt idx="77">
                  <c:v>111.329024</c:v>
                </c:pt>
                <c:pt idx="78">
                  <c:v>112.59147400000001</c:v>
                </c:pt>
                <c:pt idx="79">
                  <c:v>113.121844</c:v>
                </c:pt>
                <c:pt idx="80">
                  <c:v>110.53083700000001</c:v>
                </c:pt>
                <c:pt idx="81">
                  <c:v>109.617171</c:v>
                </c:pt>
                <c:pt idx="82">
                  <c:v>113.160725</c:v>
                </c:pt>
                <c:pt idx="83">
                  <c:v>118.89921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E-4531-8EB4-525E4893959F}"/>
            </c:ext>
          </c:extLst>
        </c:ser>
        <c:ser>
          <c:idx val="3"/>
          <c:order val="3"/>
          <c:tx>
            <c:v>Normal range for distillate - high</c:v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'18'!$I$28:$I$111</c:f>
              <c:numCache>
                <c:formatCode>0.0</c:formatCode>
                <c:ptCount val="84"/>
                <c:pt idx="0">
                  <c:v>41.361337999999989</c:v>
                </c:pt>
                <c:pt idx="1">
                  <c:v>23.402661000000009</c:v>
                </c:pt>
                <c:pt idx="2">
                  <c:v>34.385515000000012</c:v>
                </c:pt>
                <c:pt idx="3">
                  <c:v>44.630758</c:v>
                </c:pt>
                <c:pt idx="4">
                  <c:v>66.914863000000011</c:v>
                </c:pt>
                <c:pt idx="5">
                  <c:v>65.617975999999999</c:v>
                </c:pt>
                <c:pt idx="6">
                  <c:v>66.208526000000006</c:v>
                </c:pt>
                <c:pt idx="7">
                  <c:v>66.641156000000009</c:v>
                </c:pt>
                <c:pt idx="8">
                  <c:v>61.971163000000004</c:v>
                </c:pt>
                <c:pt idx="9">
                  <c:v>46.617829000000015</c:v>
                </c:pt>
                <c:pt idx="10">
                  <c:v>44.044275000000013</c:v>
                </c:pt>
                <c:pt idx="11">
                  <c:v>42.288789999999992</c:v>
                </c:pt>
                <c:pt idx="12">
                  <c:v>41.361337999999989</c:v>
                </c:pt>
                <c:pt idx="13">
                  <c:v>23.402661000000009</c:v>
                </c:pt>
                <c:pt idx="14">
                  <c:v>34.385515000000012</c:v>
                </c:pt>
                <c:pt idx="15">
                  <c:v>44.630758</c:v>
                </c:pt>
                <c:pt idx="16">
                  <c:v>66.914863000000011</c:v>
                </c:pt>
                <c:pt idx="17">
                  <c:v>65.617975999999999</c:v>
                </c:pt>
                <c:pt idx="18">
                  <c:v>66.208526000000006</c:v>
                </c:pt>
                <c:pt idx="19">
                  <c:v>66.641156000000009</c:v>
                </c:pt>
                <c:pt idx="20">
                  <c:v>61.971163000000004</c:v>
                </c:pt>
                <c:pt idx="21">
                  <c:v>46.617829000000015</c:v>
                </c:pt>
                <c:pt idx="22">
                  <c:v>44.044275000000013</c:v>
                </c:pt>
                <c:pt idx="23">
                  <c:v>42.288789999999992</c:v>
                </c:pt>
                <c:pt idx="24">
                  <c:v>41.361337999999989</c:v>
                </c:pt>
                <c:pt idx="25">
                  <c:v>23.402661000000009</c:v>
                </c:pt>
                <c:pt idx="26">
                  <c:v>34.385515000000012</c:v>
                </c:pt>
                <c:pt idx="27">
                  <c:v>44.630758</c:v>
                </c:pt>
                <c:pt idx="28">
                  <c:v>66.914863000000011</c:v>
                </c:pt>
                <c:pt idx="29">
                  <c:v>65.617975999999999</c:v>
                </c:pt>
                <c:pt idx="30">
                  <c:v>66.208526000000006</c:v>
                </c:pt>
                <c:pt idx="31">
                  <c:v>66.641156000000009</c:v>
                </c:pt>
                <c:pt idx="32">
                  <c:v>61.971163000000004</c:v>
                </c:pt>
                <c:pt idx="33">
                  <c:v>46.617829000000015</c:v>
                </c:pt>
                <c:pt idx="34">
                  <c:v>44.044275000000013</c:v>
                </c:pt>
                <c:pt idx="35">
                  <c:v>42.288789999999992</c:v>
                </c:pt>
                <c:pt idx="36">
                  <c:v>41.361337999999989</c:v>
                </c:pt>
                <c:pt idx="37">
                  <c:v>23.402661000000009</c:v>
                </c:pt>
                <c:pt idx="38">
                  <c:v>34.385515000000012</c:v>
                </c:pt>
                <c:pt idx="39">
                  <c:v>44.630758</c:v>
                </c:pt>
                <c:pt idx="40">
                  <c:v>66.914863000000011</c:v>
                </c:pt>
                <c:pt idx="41">
                  <c:v>65.617975999999999</c:v>
                </c:pt>
                <c:pt idx="42">
                  <c:v>66.208526000000006</c:v>
                </c:pt>
                <c:pt idx="43">
                  <c:v>66.641156000000009</c:v>
                </c:pt>
                <c:pt idx="44">
                  <c:v>61.971163000000004</c:v>
                </c:pt>
                <c:pt idx="45">
                  <c:v>46.617829000000015</c:v>
                </c:pt>
                <c:pt idx="46">
                  <c:v>44.044275000000013</c:v>
                </c:pt>
                <c:pt idx="47">
                  <c:v>42.288789999999992</c:v>
                </c:pt>
                <c:pt idx="48">
                  <c:v>41.361337999999989</c:v>
                </c:pt>
                <c:pt idx="49">
                  <c:v>23.402661000000009</c:v>
                </c:pt>
                <c:pt idx="50">
                  <c:v>34.385515000000012</c:v>
                </c:pt>
                <c:pt idx="51">
                  <c:v>44.630758</c:v>
                </c:pt>
                <c:pt idx="52">
                  <c:v>66.914863000000011</c:v>
                </c:pt>
                <c:pt idx="53">
                  <c:v>65.617975999999999</c:v>
                </c:pt>
                <c:pt idx="54">
                  <c:v>66.208526000000006</c:v>
                </c:pt>
                <c:pt idx="55">
                  <c:v>66.641156000000009</c:v>
                </c:pt>
                <c:pt idx="56">
                  <c:v>61.971163000000004</c:v>
                </c:pt>
                <c:pt idx="57">
                  <c:v>46.617829000000015</c:v>
                </c:pt>
                <c:pt idx="58">
                  <c:v>44.044275000000013</c:v>
                </c:pt>
                <c:pt idx="59">
                  <c:v>42.288789999999992</c:v>
                </c:pt>
                <c:pt idx="60">
                  <c:v>41.361337999999989</c:v>
                </c:pt>
                <c:pt idx="61">
                  <c:v>23.402661000000009</c:v>
                </c:pt>
                <c:pt idx="62">
                  <c:v>34.385515000000012</c:v>
                </c:pt>
                <c:pt idx="63">
                  <c:v>44.630758</c:v>
                </c:pt>
                <c:pt idx="64">
                  <c:v>66.914863000000011</c:v>
                </c:pt>
                <c:pt idx="65">
                  <c:v>65.617975999999999</c:v>
                </c:pt>
                <c:pt idx="66">
                  <c:v>66.208526000000006</c:v>
                </c:pt>
                <c:pt idx="67">
                  <c:v>66.641156000000009</c:v>
                </c:pt>
                <c:pt idx="68">
                  <c:v>61.971163000000004</c:v>
                </c:pt>
                <c:pt idx="69">
                  <c:v>46.617829000000015</c:v>
                </c:pt>
                <c:pt idx="70">
                  <c:v>44.044275000000013</c:v>
                </c:pt>
                <c:pt idx="71">
                  <c:v>42.288789999999992</c:v>
                </c:pt>
                <c:pt idx="72">
                  <c:v>41.361337999999989</c:v>
                </c:pt>
                <c:pt idx="73">
                  <c:v>23.402661000000009</c:v>
                </c:pt>
                <c:pt idx="74">
                  <c:v>34.385515000000012</c:v>
                </c:pt>
                <c:pt idx="75">
                  <c:v>44.630758</c:v>
                </c:pt>
                <c:pt idx="76">
                  <c:v>66.914863000000011</c:v>
                </c:pt>
                <c:pt idx="77">
                  <c:v>65.617975999999999</c:v>
                </c:pt>
                <c:pt idx="78">
                  <c:v>66.208526000000006</c:v>
                </c:pt>
                <c:pt idx="79">
                  <c:v>66.641156000000009</c:v>
                </c:pt>
                <c:pt idx="80">
                  <c:v>61.971163000000004</c:v>
                </c:pt>
                <c:pt idx="81">
                  <c:v>46.617829000000015</c:v>
                </c:pt>
                <c:pt idx="82">
                  <c:v>44.044275000000013</c:v>
                </c:pt>
                <c:pt idx="83">
                  <c:v>42.288789999999992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E-4531-8EB4-525E4893959F}"/>
            </c:ext>
          </c:extLst>
        </c:ser>
        <c:ser>
          <c:idx val="4"/>
          <c:order val="4"/>
          <c:tx>
            <c:v>Normal range for gasoline - low</c:v>
          </c:tx>
          <c:spPr>
            <a:noFill/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'18'!$J$28:$J$111</c:f>
              <c:numCache>
                <c:formatCode>0.0</c:formatCode>
                <c:ptCount val="84"/>
                <c:pt idx="0">
                  <c:v>75.574117000000001</c:v>
                </c:pt>
                <c:pt idx="1">
                  <c:v>97.260592000000003</c:v>
                </c:pt>
                <c:pt idx="2">
                  <c:v>79.125090999999998</c:v>
                </c:pt>
                <c:pt idx="3">
                  <c:v>72.720089999999999</c:v>
                </c:pt>
                <c:pt idx="4">
                  <c:v>44.095214999999996</c:v>
                </c:pt>
                <c:pt idx="5">
                  <c:v>44.069289999999995</c:v>
                </c:pt>
                <c:pt idx="6">
                  <c:v>42.074794999999995</c:v>
                </c:pt>
                <c:pt idx="7">
                  <c:v>35.828225000000003</c:v>
                </c:pt>
                <c:pt idx="8">
                  <c:v>37.013711000000001</c:v>
                </c:pt>
                <c:pt idx="9">
                  <c:v>54.209371999999973</c:v>
                </c:pt>
                <c:pt idx="10">
                  <c:v>63.392606999999998</c:v>
                </c:pt>
                <c:pt idx="11">
                  <c:v>63.222154000000018</c:v>
                </c:pt>
                <c:pt idx="12">
                  <c:v>75.574117000000001</c:v>
                </c:pt>
                <c:pt idx="13">
                  <c:v>97.260592000000003</c:v>
                </c:pt>
                <c:pt idx="14">
                  <c:v>79.125090999999998</c:v>
                </c:pt>
                <c:pt idx="15">
                  <c:v>72.720089999999999</c:v>
                </c:pt>
                <c:pt idx="16">
                  <c:v>44.095214999999996</c:v>
                </c:pt>
                <c:pt idx="17">
                  <c:v>44.069289999999995</c:v>
                </c:pt>
                <c:pt idx="18">
                  <c:v>42.074794999999995</c:v>
                </c:pt>
                <c:pt idx="19">
                  <c:v>35.828225000000003</c:v>
                </c:pt>
                <c:pt idx="20">
                  <c:v>37.013711000000001</c:v>
                </c:pt>
                <c:pt idx="21">
                  <c:v>54.209371999999973</c:v>
                </c:pt>
                <c:pt idx="22">
                  <c:v>63.392606999999998</c:v>
                </c:pt>
                <c:pt idx="23">
                  <c:v>63.222154000000018</c:v>
                </c:pt>
                <c:pt idx="24">
                  <c:v>75.574117000000001</c:v>
                </c:pt>
                <c:pt idx="25">
                  <c:v>97.260592000000003</c:v>
                </c:pt>
                <c:pt idx="26">
                  <c:v>79.125090999999998</c:v>
                </c:pt>
                <c:pt idx="27">
                  <c:v>72.720089999999999</c:v>
                </c:pt>
                <c:pt idx="28">
                  <c:v>44.095214999999996</c:v>
                </c:pt>
                <c:pt idx="29">
                  <c:v>44.069289999999995</c:v>
                </c:pt>
                <c:pt idx="30">
                  <c:v>42.074794999999995</c:v>
                </c:pt>
                <c:pt idx="31">
                  <c:v>35.828225000000003</c:v>
                </c:pt>
                <c:pt idx="32">
                  <c:v>37.013711000000001</c:v>
                </c:pt>
                <c:pt idx="33">
                  <c:v>54.209371999999973</c:v>
                </c:pt>
                <c:pt idx="34">
                  <c:v>63.392606999999998</c:v>
                </c:pt>
                <c:pt idx="35">
                  <c:v>63.222154000000018</c:v>
                </c:pt>
                <c:pt idx="36">
                  <c:v>75.574117000000001</c:v>
                </c:pt>
                <c:pt idx="37">
                  <c:v>97.260592000000003</c:v>
                </c:pt>
                <c:pt idx="38">
                  <c:v>79.125090999999998</c:v>
                </c:pt>
                <c:pt idx="39">
                  <c:v>72.720089999999999</c:v>
                </c:pt>
                <c:pt idx="40">
                  <c:v>44.095214999999996</c:v>
                </c:pt>
                <c:pt idx="41">
                  <c:v>44.069289999999995</c:v>
                </c:pt>
                <c:pt idx="42">
                  <c:v>42.074794999999995</c:v>
                </c:pt>
                <c:pt idx="43">
                  <c:v>35.828225000000003</c:v>
                </c:pt>
                <c:pt idx="44">
                  <c:v>37.013711000000001</c:v>
                </c:pt>
                <c:pt idx="45">
                  <c:v>54.209371999999973</c:v>
                </c:pt>
                <c:pt idx="46">
                  <c:v>63.392606999999998</c:v>
                </c:pt>
                <c:pt idx="47">
                  <c:v>63.222154000000018</c:v>
                </c:pt>
                <c:pt idx="48">
                  <c:v>75.574117000000001</c:v>
                </c:pt>
                <c:pt idx="49">
                  <c:v>97.260592000000003</c:v>
                </c:pt>
                <c:pt idx="50">
                  <c:v>79.125090999999998</c:v>
                </c:pt>
                <c:pt idx="51">
                  <c:v>72.720089999999999</c:v>
                </c:pt>
                <c:pt idx="52">
                  <c:v>44.095214999999996</c:v>
                </c:pt>
                <c:pt idx="53">
                  <c:v>44.069289999999995</c:v>
                </c:pt>
                <c:pt idx="54">
                  <c:v>42.074794999999995</c:v>
                </c:pt>
                <c:pt idx="55">
                  <c:v>35.828225000000003</c:v>
                </c:pt>
                <c:pt idx="56">
                  <c:v>37.013711000000001</c:v>
                </c:pt>
                <c:pt idx="57">
                  <c:v>54.209371999999973</c:v>
                </c:pt>
                <c:pt idx="58">
                  <c:v>63.392606999999998</c:v>
                </c:pt>
                <c:pt idx="59">
                  <c:v>63.222154000000018</c:v>
                </c:pt>
                <c:pt idx="60">
                  <c:v>75.574117000000001</c:v>
                </c:pt>
                <c:pt idx="61">
                  <c:v>97.260592000000003</c:v>
                </c:pt>
                <c:pt idx="62">
                  <c:v>79.125090999999998</c:v>
                </c:pt>
                <c:pt idx="63">
                  <c:v>72.720089999999999</c:v>
                </c:pt>
                <c:pt idx="64">
                  <c:v>44.095214999999996</c:v>
                </c:pt>
                <c:pt idx="65">
                  <c:v>44.069289999999995</c:v>
                </c:pt>
                <c:pt idx="66">
                  <c:v>42.074794999999995</c:v>
                </c:pt>
                <c:pt idx="67">
                  <c:v>35.828225000000003</c:v>
                </c:pt>
                <c:pt idx="68">
                  <c:v>37.013711000000001</c:v>
                </c:pt>
                <c:pt idx="69">
                  <c:v>54.209371999999973</c:v>
                </c:pt>
                <c:pt idx="70">
                  <c:v>63.392606999999998</c:v>
                </c:pt>
                <c:pt idx="71">
                  <c:v>63.222154000000018</c:v>
                </c:pt>
                <c:pt idx="72">
                  <c:v>75.574117000000001</c:v>
                </c:pt>
                <c:pt idx="73">
                  <c:v>97.260592000000003</c:v>
                </c:pt>
                <c:pt idx="74">
                  <c:v>79.125090999999998</c:v>
                </c:pt>
                <c:pt idx="75">
                  <c:v>72.720089999999999</c:v>
                </c:pt>
                <c:pt idx="76">
                  <c:v>44.095214999999996</c:v>
                </c:pt>
                <c:pt idx="77">
                  <c:v>44.069289999999995</c:v>
                </c:pt>
                <c:pt idx="78">
                  <c:v>42.074794999999995</c:v>
                </c:pt>
                <c:pt idx="79">
                  <c:v>35.828225000000003</c:v>
                </c:pt>
                <c:pt idx="80">
                  <c:v>37.013711000000001</c:v>
                </c:pt>
                <c:pt idx="81">
                  <c:v>54.209371999999973</c:v>
                </c:pt>
                <c:pt idx="82">
                  <c:v>63.392606999999998</c:v>
                </c:pt>
                <c:pt idx="83">
                  <c:v>63.222154000000018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E-4531-8EB4-525E4893959F}"/>
            </c:ext>
          </c:extLst>
        </c:ser>
        <c:ser>
          <c:idx val="5"/>
          <c:order val="5"/>
          <c:tx>
            <c:v>Normal range for gasoline - high</c:v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'18'!$K$28:$K$111</c:f>
              <c:numCache>
                <c:formatCode>0.0</c:formatCode>
                <c:ptCount val="84"/>
                <c:pt idx="0">
                  <c:v>26.079275000000024</c:v>
                </c:pt>
                <c:pt idx="1">
                  <c:v>11.817971</c:v>
                </c:pt>
                <c:pt idx="2">
                  <c:v>36.619372999999968</c:v>
                </c:pt>
                <c:pt idx="3">
                  <c:v>34.820910000000026</c:v>
                </c:pt>
                <c:pt idx="4">
                  <c:v>38.229784999999993</c:v>
                </c:pt>
                <c:pt idx="5">
                  <c:v>33.462710000000015</c:v>
                </c:pt>
                <c:pt idx="6">
                  <c:v>29.485205000000008</c:v>
                </c:pt>
                <c:pt idx="7">
                  <c:v>21.942774999999983</c:v>
                </c:pt>
                <c:pt idx="8">
                  <c:v>22.527288999999996</c:v>
                </c:pt>
                <c:pt idx="9">
                  <c:v>17.171495000000021</c:v>
                </c:pt>
                <c:pt idx="10">
                  <c:v>20.632089999999977</c:v>
                </c:pt>
                <c:pt idx="11">
                  <c:v>29.689845999999989</c:v>
                </c:pt>
                <c:pt idx="12">
                  <c:v>26.079275000000024</c:v>
                </c:pt>
                <c:pt idx="13">
                  <c:v>11.817971</c:v>
                </c:pt>
                <c:pt idx="14">
                  <c:v>36.619372999999968</c:v>
                </c:pt>
                <c:pt idx="15">
                  <c:v>34.820910000000026</c:v>
                </c:pt>
                <c:pt idx="16">
                  <c:v>38.229784999999993</c:v>
                </c:pt>
                <c:pt idx="17">
                  <c:v>33.462710000000015</c:v>
                </c:pt>
                <c:pt idx="18">
                  <c:v>29.485205000000008</c:v>
                </c:pt>
                <c:pt idx="19">
                  <c:v>21.942774999999983</c:v>
                </c:pt>
                <c:pt idx="20">
                  <c:v>22.527288999999996</c:v>
                </c:pt>
                <c:pt idx="21">
                  <c:v>17.171495000000021</c:v>
                </c:pt>
                <c:pt idx="22">
                  <c:v>20.632089999999977</c:v>
                </c:pt>
                <c:pt idx="23">
                  <c:v>29.689845999999989</c:v>
                </c:pt>
                <c:pt idx="24">
                  <c:v>26.079275000000024</c:v>
                </c:pt>
                <c:pt idx="25">
                  <c:v>11.817971</c:v>
                </c:pt>
                <c:pt idx="26">
                  <c:v>36.619372999999968</c:v>
                </c:pt>
                <c:pt idx="27">
                  <c:v>34.820910000000026</c:v>
                </c:pt>
                <c:pt idx="28">
                  <c:v>38.229784999999993</c:v>
                </c:pt>
                <c:pt idx="29">
                  <c:v>33.462710000000015</c:v>
                </c:pt>
                <c:pt idx="30">
                  <c:v>29.485205000000008</c:v>
                </c:pt>
                <c:pt idx="31">
                  <c:v>21.942774999999983</c:v>
                </c:pt>
                <c:pt idx="32">
                  <c:v>22.527288999999996</c:v>
                </c:pt>
                <c:pt idx="33">
                  <c:v>17.171495000000021</c:v>
                </c:pt>
                <c:pt idx="34">
                  <c:v>20.632089999999977</c:v>
                </c:pt>
                <c:pt idx="35">
                  <c:v>29.689845999999989</c:v>
                </c:pt>
                <c:pt idx="36">
                  <c:v>26.079275000000024</c:v>
                </c:pt>
                <c:pt idx="37">
                  <c:v>11.817971</c:v>
                </c:pt>
                <c:pt idx="38">
                  <c:v>36.619372999999968</c:v>
                </c:pt>
                <c:pt idx="39">
                  <c:v>34.820910000000026</c:v>
                </c:pt>
                <c:pt idx="40">
                  <c:v>38.229784999999993</c:v>
                </c:pt>
                <c:pt idx="41">
                  <c:v>33.462710000000015</c:v>
                </c:pt>
                <c:pt idx="42">
                  <c:v>29.485205000000008</c:v>
                </c:pt>
                <c:pt idx="43">
                  <c:v>21.942774999999983</c:v>
                </c:pt>
                <c:pt idx="44">
                  <c:v>22.527288999999996</c:v>
                </c:pt>
                <c:pt idx="45">
                  <c:v>17.171495000000021</c:v>
                </c:pt>
                <c:pt idx="46">
                  <c:v>20.632089999999977</c:v>
                </c:pt>
                <c:pt idx="47">
                  <c:v>29.689845999999989</c:v>
                </c:pt>
                <c:pt idx="48">
                  <c:v>26.079275000000024</c:v>
                </c:pt>
                <c:pt idx="49">
                  <c:v>11.817971</c:v>
                </c:pt>
                <c:pt idx="50">
                  <c:v>36.619372999999968</c:v>
                </c:pt>
                <c:pt idx="51">
                  <c:v>34.820910000000026</c:v>
                </c:pt>
                <c:pt idx="52">
                  <c:v>38.229784999999993</c:v>
                </c:pt>
                <c:pt idx="53">
                  <c:v>33.462710000000015</c:v>
                </c:pt>
                <c:pt idx="54">
                  <c:v>29.485205000000008</c:v>
                </c:pt>
                <c:pt idx="55">
                  <c:v>21.942774999999983</c:v>
                </c:pt>
                <c:pt idx="56">
                  <c:v>22.527288999999996</c:v>
                </c:pt>
                <c:pt idx="57">
                  <c:v>17.171495000000021</c:v>
                </c:pt>
                <c:pt idx="58">
                  <c:v>20.632089999999977</c:v>
                </c:pt>
                <c:pt idx="59">
                  <c:v>29.689845999999989</c:v>
                </c:pt>
                <c:pt idx="60">
                  <c:v>26.079275000000024</c:v>
                </c:pt>
                <c:pt idx="61">
                  <c:v>11.817971</c:v>
                </c:pt>
                <c:pt idx="62">
                  <c:v>36.619372999999968</c:v>
                </c:pt>
                <c:pt idx="63">
                  <c:v>34.820910000000026</c:v>
                </c:pt>
                <c:pt idx="64">
                  <c:v>38.229784999999993</c:v>
                </c:pt>
                <c:pt idx="65">
                  <c:v>33.462710000000015</c:v>
                </c:pt>
                <c:pt idx="66">
                  <c:v>29.485205000000008</c:v>
                </c:pt>
                <c:pt idx="67">
                  <c:v>21.942774999999983</c:v>
                </c:pt>
                <c:pt idx="68">
                  <c:v>22.527288999999996</c:v>
                </c:pt>
                <c:pt idx="69">
                  <c:v>17.171495000000021</c:v>
                </c:pt>
                <c:pt idx="70">
                  <c:v>20.632089999999977</c:v>
                </c:pt>
                <c:pt idx="71">
                  <c:v>29.689845999999989</c:v>
                </c:pt>
                <c:pt idx="72">
                  <c:v>26.079275000000024</c:v>
                </c:pt>
                <c:pt idx="73">
                  <c:v>11.817971</c:v>
                </c:pt>
                <c:pt idx="74">
                  <c:v>36.619372999999968</c:v>
                </c:pt>
                <c:pt idx="75">
                  <c:v>34.820910000000026</c:v>
                </c:pt>
                <c:pt idx="76">
                  <c:v>38.229784999999993</c:v>
                </c:pt>
                <c:pt idx="77">
                  <c:v>33.462710000000015</c:v>
                </c:pt>
                <c:pt idx="78">
                  <c:v>29.485205000000008</c:v>
                </c:pt>
                <c:pt idx="79">
                  <c:v>21.942774999999983</c:v>
                </c:pt>
                <c:pt idx="80">
                  <c:v>22.527288999999996</c:v>
                </c:pt>
                <c:pt idx="81">
                  <c:v>17.171495000000021</c:v>
                </c:pt>
                <c:pt idx="82">
                  <c:v>20.632089999999977</c:v>
                </c:pt>
                <c:pt idx="83">
                  <c:v>29.689845999999989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3968"/>
        <c:axId val="-976502880"/>
      </c:areaChart>
      <c:lineChart>
        <c:grouping val="standard"/>
        <c:varyColors val="0"/>
        <c:ser>
          <c:idx val="0"/>
          <c:order val="0"/>
          <c:tx>
            <c:v>Distillate inventories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'18'!$B$28:$B$111</c:f>
              <c:numCache>
                <c:formatCode>0.0</c:formatCode>
                <c:ptCount val="84"/>
                <c:pt idx="0">
                  <c:v>140.12899999999999</c:v>
                </c:pt>
                <c:pt idx="1">
                  <c:v>136.32300000000001</c:v>
                </c:pt>
                <c:pt idx="2">
                  <c:v>132.172</c:v>
                </c:pt>
                <c:pt idx="3">
                  <c:v>128.274</c:v>
                </c:pt>
                <c:pt idx="4">
                  <c:v>129.86500000000001</c:v>
                </c:pt>
                <c:pt idx="5">
                  <c:v>131.09399999999999</c:v>
                </c:pt>
                <c:pt idx="6">
                  <c:v>137.67400000000001</c:v>
                </c:pt>
                <c:pt idx="7">
                  <c:v>135.636</c:v>
                </c:pt>
                <c:pt idx="8">
                  <c:v>131.83799999999999</c:v>
                </c:pt>
                <c:pt idx="9">
                  <c:v>120.07299999999999</c:v>
                </c:pt>
                <c:pt idx="10">
                  <c:v>126.221</c:v>
                </c:pt>
                <c:pt idx="11">
                  <c:v>140.083</c:v>
                </c:pt>
                <c:pt idx="12">
                  <c:v>143.19</c:v>
                </c:pt>
                <c:pt idx="13">
                  <c:v>132.91800000000001</c:v>
                </c:pt>
                <c:pt idx="14">
                  <c:v>126.782</c:v>
                </c:pt>
                <c:pt idx="15">
                  <c:v>150.922</c:v>
                </c:pt>
                <c:pt idx="16">
                  <c:v>176.62700000000001</c:v>
                </c:pt>
                <c:pt idx="17">
                  <c:v>176.947</c:v>
                </c:pt>
                <c:pt idx="18">
                  <c:v>178.8</c:v>
                </c:pt>
                <c:pt idx="19">
                  <c:v>179.76300000000001</c:v>
                </c:pt>
                <c:pt idx="20">
                  <c:v>172.50200000000001</c:v>
                </c:pt>
                <c:pt idx="21">
                  <c:v>156.23500000000001</c:v>
                </c:pt>
                <c:pt idx="22">
                  <c:v>157.20500000000001</c:v>
                </c:pt>
                <c:pt idx="23">
                  <c:v>161.18799999999999</c:v>
                </c:pt>
                <c:pt idx="24">
                  <c:v>164.05760799999999</c:v>
                </c:pt>
                <c:pt idx="25">
                  <c:v>144.01243700000001</c:v>
                </c:pt>
                <c:pt idx="26">
                  <c:v>146.07853600000001</c:v>
                </c:pt>
                <c:pt idx="27">
                  <c:v>137.21829700000001</c:v>
                </c:pt>
                <c:pt idx="28">
                  <c:v>139.59954400000001</c:v>
                </c:pt>
                <c:pt idx="29">
                  <c:v>140.132555</c:v>
                </c:pt>
                <c:pt idx="30">
                  <c:v>142.13915600000001</c:v>
                </c:pt>
                <c:pt idx="31">
                  <c:v>137.625441</c:v>
                </c:pt>
                <c:pt idx="32">
                  <c:v>132.095395</c:v>
                </c:pt>
                <c:pt idx="33">
                  <c:v>132.81144399999999</c:v>
                </c:pt>
                <c:pt idx="34">
                  <c:v>131.69239400000001</c:v>
                </c:pt>
                <c:pt idx="35">
                  <c:v>130.03906000000001</c:v>
                </c:pt>
                <c:pt idx="36">
                  <c:v>125.281997</c:v>
                </c:pt>
                <c:pt idx="37">
                  <c:v>120.609776</c:v>
                </c:pt>
                <c:pt idx="38">
                  <c:v>114.65761500000001</c:v>
                </c:pt>
                <c:pt idx="39">
                  <c:v>106.291242</c:v>
                </c:pt>
                <c:pt idx="40">
                  <c:v>109.712137</c:v>
                </c:pt>
                <c:pt idx="41">
                  <c:v>111.329024</c:v>
                </c:pt>
                <c:pt idx="42">
                  <c:v>112.59147400000001</c:v>
                </c:pt>
                <c:pt idx="43">
                  <c:v>113.121844</c:v>
                </c:pt>
                <c:pt idx="44">
                  <c:v>110.53083700000001</c:v>
                </c:pt>
                <c:pt idx="45">
                  <c:v>110.49194900000001</c:v>
                </c:pt>
                <c:pt idx="46">
                  <c:v>120.60104200000001</c:v>
                </c:pt>
                <c:pt idx="47">
                  <c:v>118.89921</c:v>
                </c:pt>
                <c:pt idx="48">
                  <c:v>122.69627</c:v>
                </c:pt>
                <c:pt idx="49">
                  <c:v>124.661743</c:v>
                </c:pt>
                <c:pt idx="50">
                  <c:v>111.693021</c:v>
                </c:pt>
                <c:pt idx="51">
                  <c:v>111.71016400000001</c:v>
                </c:pt>
                <c:pt idx="52">
                  <c:v>112.76200900000001</c:v>
                </c:pt>
                <c:pt idx="53">
                  <c:v>111.99350800000001</c:v>
                </c:pt>
                <c:pt idx="54">
                  <c:v>119.786492</c:v>
                </c:pt>
                <c:pt idx="55">
                  <c:v>116.450351</c:v>
                </c:pt>
                <c:pt idx="56">
                  <c:v>118.841938</c:v>
                </c:pt>
                <c:pt idx="57">
                  <c:v>109.617171</c:v>
                </c:pt>
                <c:pt idx="58">
                  <c:v>113.160725</c:v>
                </c:pt>
                <c:pt idx="59">
                  <c:v>130.48589899999999</c:v>
                </c:pt>
                <c:pt idx="60">
                  <c:v>128.69119499999999</c:v>
                </c:pt>
                <c:pt idx="61">
                  <c:v>117.795738</c:v>
                </c:pt>
                <c:pt idx="62">
                  <c:v>121.164891</c:v>
                </c:pt>
                <c:pt idx="63">
                  <c:v>117.841658</c:v>
                </c:pt>
                <c:pt idx="64">
                  <c:v>120.27692</c:v>
                </c:pt>
                <c:pt idx="65">
                  <c:v>123.123904</c:v>
                </c:pt>
                <c:pt idx="66">
                  <c:v>129.60264599999999</c:v>
                </c:pt>
                <c:pt idx="67">
                  <c:v>125.44728499999999</c:v>
                </c:pt>
                <c:pt idx="68">
                  <c:v>124.295759</c:v>
                </c:pt>
                <c:pt idx="69">
                  <c:v>115.81</c:v>
                </c:pt>
                <c:pt idx="70">
                  <c:v>118.20725640000001</c:v>
                </c:pt>
                <c:pt idx="71">
                  <c:v>123.03959999999999</c:v>
                </c:pt>
                <c:pt idx="72">
                  <c:v>123.5314</c:v>
                </c:pt>
                <c:pt idx="73">
                  <c:v>117.74420000000001</c:v>
                </c:pt>
                <c:pt idx="74">
                  <c:v>114.8329</c:v>
                </c:pt>
                <c:pt idx="75">
                  <c:v>112.0003</c:v>
                </c:pt>
                <c:pt idx="76">
                  <c:v>117.37179999999999</c:v>
                </c:pt>
                <c:pt idx="77">
                  <c:v>116.8818</c:v>
                </c:pt>
                <c:pt idx="78">
                  <c:v>118.5444</c:v>
                </c:pt>
                <c:pt idx="79">
                  <c:v>119.7813</c:v>
                </c:pt>
                <c:pt idx="80">
                  <c:v>116.3408</c:v>
                </c:pt>
                <c:pt idx="81">
                  <c:v>109.4041</c:v>
                </c:pt>
                <c:pt idx="82">
                  <c:v>114.11539999999999</c:v>
                </c:pt>
                <c:pt idx="83">
                  <c:v>116.7719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8E-4531-8EB4-525E4893959F}"/>
            </c:ext>
          </c:extLst>
        </c:ser>
        <c:ser>
          <c:idx val="1"/>
          <c:order val="1"/>
          <c:tx>
            <c:v>Gasoline inventories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'18'!$C$28:$C$111</c:f>
              <c:numCache>
                <c:formatCode>0.0</c:formatCode>
                <c:ptCount val="84"/>
                <c:pt idx="0">
                  <c:v>262.36599999999999</c:v>
                </c:pt>
                <c:pt idx="1">
                  <c:v>252.05799999999999</c:v>
                </c:pt>
                <c:pt idx="2">
                  <c:v>236.55500000000001</c:v>
                </c:pt>
                <c:pt idx="3">
                  <c:v>230.869</c:v>
                </c:pt>
                <c:pt idx="4">
                  <c:v>235.83</c:v>
                </c:pt>
                <c:pt idx="5">
                  <c:v>229.91399999999999</c:v>
                </c:pt>
                <c:pt idx="6">
                  <c:v>235.434</c:v>
                </c:pt>
                <c:pt idx="7">
                  <c:v>230.36199999999999</c:v>
                </c:pt>
                <c:pt idx="8">
                  <c:v>232.04300000000001</c:v>
                </c:pt>
                <c:pt idx="9">
                  <c:v>224.47300000000001</c:v>
                </c:pt>
                <c:pt idx="10">
                  <c:v>233.691</c:v>
                </c:pt>
                <c:pt idx="11">
                  <c:v>254.1</c:v>
                </c:pt>
                <c:pt idx="12">
                  <c:v>265.71100000000001</c:v>
                </c:pt>
                <c:pt idx="13">
                  <c:v>253.09100000000001</c:v>
                </c:pt>
                <c:pt idx="14">
                  <c:v>261.82299999999998</c:v>
                </c:pt>
                <c:pt idx="15">
                  <c:v>258.46300000000002</c:v>
                </c:pt>
                <c:pt idx="16">
                  <c:v>258.952</c:v>
                </c:pt>
                <c:pt idx="17">
                  <c:v>254.47900000000001</c:v>
                </c:pt>
                <c:pt idx="18">
                  <c:v>250.36</c:v>
                </c:pt>
                <c:pt idx="19">
                  <c:v>237.53399999999999</c:v>
                </c:pt>
                <c:pt idx="20">
                  <c:v>227.578</c:v>
                </c:pt>
                <c:pt idx="21">
                  <c:v>227.61586700000001</c:v>
                </c:pt>
                <c:pt idx="22">
                  <c:v>241.22969699999999</c:v>
                </c:pt>
                <c:pt idx="23">
                  <c:v>243.39474899999999</c:v>
                </c:pt>
                <c:pt idx="24">
                  <c:v>255.361605</c:v>
                </c:pt>
                <c:pt idx="25">
                  <c:v>241.27302900000001</c:v>
                </c:pt>
                <c:pt idx="26">
                  <c:v>237.84609399999999</c:v>
                </c:pt>
                <c:pt idx="27">
                  <c:v>238.62245100000001</c:v>
                </c:pt>
                <c:pt idx="28">
                  <c:v>240.175715</c:v>
                </c:pt>
                <c:pt idx="29">
                  <c:v>237.28622200000001</c:v>
                </c:pt>
                <c:pt idx="30">
                  <c:v>230.76469800000001</c:v>
                </c:pt>
                <c:pt idx="31">
                  <c:v>225.55103199999999</c:v>
                </c:pt>
                <c:pt idx="32">
                  <c:v>227.04755800000001</c:v>
                </c:pt>
                <c:pt idx="33">
                  <c:v>216.69639000000001</c:v>
                </c:pt>
                <c:pt idx="34">
                  <c:v>220.59760700000001</c:v>
                </c:pt>
                <c:pt idx="35">
                  <c:v>232.177537</c:v>
                </c:pt>
                <c:pt idx="36">
                  <c:v>251.78143700000001</c:v>
                </c:pt>
                <c:pt idx="37">
                  <c:v>250.26103599999999</c:v>
                </c:pt>
                <c:pt idx="38">
                  <c:v>238.50202100000001</c:v>
                </c:pt>
                <c:pt idx="39">
                  <c:v>230.01925299999999</c:v>
                </c:pt>
                <c:pt idx="40">
                  <c:v>220.72221500000001</c:v>
                </c:pt>
                <c:pt idx="41">
                  <c:v>221.01629</c:v>
                </c:pt>
                <c:pt idx="42">
                  <c:v>225.133026</c:v>
                </c:pt>
                <c:pt idx="43">
                  <c:v>215.59122500000001</c:v>
                </c:pt>
                <c:pt idx="44">
                  <c:v>209.51571100000001</c:v>
                </c:pt>
                <c:pt idx="45">
                  <c:v>210.44437199999999</c:v>
                </c:pt>
                <c:pt idx="46">
                  <c:v>221.35419999999999</c:v>
                </c:pt>
                <c:pt idx="47">
                  <c:v>224.41015400000001</c:v>
                </c:pt>
                <c:pt idx="48">
                  <c:v>239.63172499999999</c:v>
                </c:pt>
                <c:pt idx="49">
                  <c:v>242.635672</c:v>
                </c:pt>
                <c:pt idx="50">
                  <c:v>225.20362700000001</c:v>
                </c:pt>
                <c:pt idx="51">
                  <c:v>223.64209</c:v>
                </c:pt>
                <c:pt idx="52">
                  <c:v>222.14595199999999</c:v>
                </c:pt>
                <c:pt idx="53">
                  <c:v>222.055801</c:v>
                </c:pt>
                <c:pt idx="54">
                  <c:v>220.87479500000001</c:v>
                </c:pt>
                <c:pt idx="55">
                  <c:v>219.15346</c:v>
                </c:pt>
                <c:pt idx="56">
                  <c:v>227.885199</c:v>
                </c:pt>
                <c:pt idx="57">
                  <c:v>218.728658</c:v>
                </c:pt>
                <c:pt idx="58">
                  <c:v>221.53345100000001</c:v>
                </c:pt>
                <c:pt idx="59">
                  <c:v>240.716757</c:v>
                </c:pt>
                <c:pt idx="60">
                  <c:v>252.39195900000001</c:v>
                </c:pt>
                <c:pt idx="61">
                  <c:v>240.21721099999999</c:v>
                </c:pt>
                <c:pt idx="62">
                  <c:v>233.42984799999999</c:v>
                </c:pt>
                <c:pt idx="63">
                  <c:v>233.297033</c:v>
                </c:pt>
                <c:pt idx="64">
                  <c:v>230.50117900000001</c:v>
                </c:pt>
                <c:pt idx="65">
                  <c:v>232.42795100000001</c:v>
                </c:pt>
                <c:pt idx="66">
                  <c:v>223.971417</c:v>
                </c:pt>
                <c:pt idx="67">
                  <c:v>220.41615300000001</c:v>
                </c:pt>
                <c:pt idx="68">
                  <c:v>219.70291900000001</c:v>
                </c:pt>
                <c:pt idx="69">
                  <c:v>211.279</c:v>
                </c:pt>
                <c:pt idx="70">
                  <c:v>215.5163254</c:v>
                </c:pt>
                <c:pt idx="71">
                  <c:v>231.23089999999999</c:v>
                </c:pt>
                <c:pt idx="72">
                  <c:v>244.9034</c:v>
                </c:pt>
                <c:pt idx="73">
                  <c:v>240.00219999999999</c:v>
                </c:pt>
                <c:pt idx="74">
                  <c:v>228.28700000000001</c:v>
                </c:pt>
                <c:pt idx="75">
                  <c:v>225.845</c:v>
                </c:pt>
                <c:pt idx="76">
                  <c:v>222.51390000000001</c:v>
                </c:pt>
                <c:pt idx="77">
                  <c:v>220.56700000000001</c:v>
                </c:pt>
                <c:pt idx="78">
                  <c:v>222.27080000000001</c:v>
                </c:pt>
                <c:pt idx="79">
                  <c:v>215.10820000000001</c:v>
                </c:pt>
                <c:pt idx="80">
                  <c:v>217.33860000000001</c:v>
                </c:pt>
                <c:pt idx="81">
                  <c:v>215.6044</c:v>
                </c:pt>
                <c:pt idx="82">
                  <c:v>223.00739999999999</c:v>
                </c:pt>
                <c:pt idx="83">
                  <c:v>235.2064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503968"/>
        <c:axId val="-976502880"/>
      </c:lineChart>
      <c:scatterChart>
        <c:scatterStyle val="lineMarker"/>
        <c:varyColors val="0"/>
        <c:ser>
          <c:idx val="6"/>
          <c:order val="6"/>
          <c:tx>
            <c:v>Forecast</c:v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E-4531-8EB4-525E4893959F}"/>
                </c:ext>
              </c:extLst>
            </c:dLbl>
            <c:dLbl>
              <c:idx val="1"/>
              <c:layout>
                <c:manualLayout>
                  <c:x val="3.6537445014495136E-2"/>
                  <c:y val="2.8795601733215302E-2"/>
                </c:manualLayout>
              </c:layout>
              <c:tx>
                <c:rich>
                  <a:bodyPr/>
                  <a:lstStyle/>
                  <a:p>
                    <a:r>
                      <a:rPr lang="en-US" sz="900" baseline="0"/>
                      <a:t>forecast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68E-4531-8EB4-525E48939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'18'!$A$116:$A$117</c:f>
              <c:numCache>
                <c:formatCode>General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'18'!$B$116:$B$117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5600"/>
        <c:axId val="-976506688"/>
      </c:scatterChart>
      <c:dateAx>
        <c:axId val="-9765039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6502880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2880"/>
        <c:scaling>
          <c:orientation val="minMax"/>
          <c:max val="280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976503968"/>
        <c:crosses val="autoZero"/>
        <c:crossBetween val="between"/>
        <c:majorUnit val="20"/>
      </c:valAx>
      <c:valAx>
        <c:axId val="-976505600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6688"/>
        <c:crosses val="max"/>
        <c:crossBetween val="midCat"/>
      </c:valAx>
      <c:valAx>
        <c:axId val="-97650668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solidFill>
            <a:schemeClr val="bg1">
              <a:lumMod val="85000"/>
            </a:schemeClr>
          </a:solidFill>
          <a:ln>
            <a:noFill/>
          </a:ln>
        </c:spPr>
        <c:crossAx val="-976505600"/>
        <c:crosses val="max"/>
        <c:crossBetween val="midCat"/>
      </c:valAx>
      <c:spPr>
        <a:noFill/>
        <a:ln w="9525">
          <a:solidFill>
            <a:schemeClr val="bg1">
              <a:lumMod val="85000"/>
            </a:schemeClr>
          </a:solidFill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66217307869918E-2"/>
          <c:y val="8.3187181164435145E-2"/>
          <c:w val="0.86757732092358386"/>
          <c:h val="0.66546163545067005"/>
        </c:manualLayout>
      </c:layout>
      <c:barChart>
        <c:barDir val="col"/>
        <c:grouping val="stacked"/>
        <c:varyColors val="0"/>
        <c:ser>
          <c:idx val="2"/>
          <c:order val="0"/>
          <c:spPr>
            <a:solidFill>
              <a:schemeClr val="accent5"/>
            </a:solidFill>
          </c:spPr>
          <c:invertIfNegative val="0"/>
          <c:cat>
            <c:strRef>
              <c:f>'2'!$A$28:$A$55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'2'!$J$28:$J$55</c:f>
              <c:numCache>
                <c:formatCode>0.00</c:formatCode>
                <c:ptCount val="28"/>
                <c:pt idx="0">
                  <c:v>-0.20866007156999999</c:v>
                </c:pt>
                <c:pt idx="1">
                  <c:v>-0.62704671312000004</c:v>
                </c:pt>
                <c:pt idx="2">
                  <c:v>-1.9396663528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-1.8968825736999999</c:v>
                </c:pt>
                <c:pt idx="7">
                  <c:v>-0.83457989667999999</c:v>
                </c:pt>
                <c:pt idx="8">
                  <c:v>-1.6419973758999999</c:v>
                </c:pt>
                <c:pt idx="9">
                  <c:v>-2.2449292239999998</c:v>
                </c:pt>
                <c:pt idx="10">
                  <c:v>-2.0665093016</c:v>
                </c:pt>
                <c:pt idx="11">
                  <c:v>-1.3818418692000001</c:v>
                </c:pt>
                <c:pt idx="12">
                  <c:v>-0.17870229238999999</c:v>
                </c:pt>
                <c:pt idx="13">
                  <c:v>-0.60609830477000004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-0.51995044346999997</c:v>
                </c:pt>
                <c:pt idx="18">
                  <c:v>-0.73909370159999999</c:v>
                </c:pt>
                <c:pt idx="19">
                  <c:v>0</c:v>
                </c:pt>
                <c:pt idx="20">
                  <c:v>-0.14906749798999999</c:v>
                </c:pt>
                <c:pt idx="21">
                  <c:v>-0.63712239546000005</c:v>
                </c:pt>
                <c:pt idx="22">
                  <c:v>-0.65520002396999999</c:v>
                </c:pt>
                <c:pt idx="23">
                  <c:v>-0.30208873303</c:v>
                </c:pt>
                <c:pt idx="24">
                  <c:v>-0.68566206141999997</c:v>
                </c:pt>
                <c:pt idx="25">
                  <c:v>-4.7514899175E-2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B-4518-B9A8-1919EA4ED0A8}"/>
            </c:ext>
          </c:extLst>
        </c:ser>
        <c:ser>
          <c:idx val="0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'2'!$A$28:$A$55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'2'!$K$28:$K$55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0.26232626615999999</c:v>
                </c:pt>
                <c:pt idx="4">
                  <c:v>6.5078341459000004</c:v>
                </c:pt>
                <c:pt idx="5">
                  <c:v>4.8425614682999996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0.23769656792999999</c:v>
                </c:pt>
                <c:pt idx="15">
                  <c:v>1.0562692038999999</c:v>
                </c:pt>
                <c:pt idx="16">
                  <c:v>0.28091999696999997</c:v>
                </c:pt>
                <c:pt idx="17">
                  <c:v>0</c:v>
                </c:pt>
                <c:pt idx="18">
                  <c:v>0</c:v>
                </c:pt>
                <c:pt idx="19">
                  <c:v>0.49529863155999998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2.6610157113000001E-2</c:v>
                </c:pt>
                <c:pt idx="27">
                  <c:v>0.37963954226000002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B-4518-B9A8-1919EA4E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1500294560"/>
        <c:axId val="-1500298368"/>
      </c:barChart>
      <c:scatterChart>
        <c:scatterStyle val="lineMarker"/>
        <c:varyColors val="0"/>
        <c:ser>
          <c:idx val="1"/>
          <c:order val="2"/>
          <c:tx>
            <c:strRef>
              <c:f>'2'!$C$61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pPr>
              <a:noFill/>
              <a:ln>
                <a:noFill/>
              </a:ln>
            </c:spPr>
          </c:marker>
          <c:xVal>
            <c:numRef>
              <c:f>'2'!$B$62:$B$63</c:f>
              <c:numCache>
                <c:formatCode>General</c:formatCode>
                <c:ptCount val="2"/>
                <c:pt idx="0">
                  <c:v>23.5</c:v>
                </c:pt>
                <c:pt idx="1">
                  <c:v>23.5</c:v>
                </c:pt>
              </c:numCache>
            </c:numRef>
          </c:xVal>
          <c:yVal>
            <c:numRef>
              <c:f>'2'!$C$62:$C$63</c:f>
              <c:numCache>
                <c:formatCode>0</c:formatCode>
                <c:ptCount val="2"/>
                <c:pt idx="0">
                  <c:v>-5</c:v>
                </c:pt>
                <c:pt idx="1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7B-4518-B9A8-1919EA4E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294560"/>
        <c:axId val="-1500298368"/>
      </c:scatterChart>
      <c:catAx>
        <c:axId val="-150029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>
            <a:solidFill>
              <a:schemeClr val="tx1"/>
            </a:solidFill>
          </a:ln>
        </c:spPr>
        <c:crossAx val="-1500298368"/>
        <c:crosses val="autoZero"/>
        <c:auto val="1"/>
        <c:lblAlgn val="ctr"/>
        <c:lblOffset val="100"/>
        <c:noMultiLvlLbl val="0"/>
      </c:catAx>
      <c:valAx>
        <c:axId val="-1500298368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294560"/>
        <c:crosses val="autoZero"/>
        <c:crossBetween val="between"/>
        <c:majorUnit val="2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5539486558263058"/>
          <c:w val="0.91482308613862295"/>
          <c:h val="0.59247076363975215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'19'!$A$29:$A$112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'19'!$C$29:$C$112</c:f>
              <c:numCache>
                <c:formatCode>0</c:formatCode>
                <c:ptCount val="84"/>
                <c:pt idx="0">
                  <c:v>48.018999999999998</c:v>
                </c:pt>
                <c:pt idx="1">
                  <c:v>37.734000000000002</c:v>
                </c:pt>
                <c:pt idx="2">
                  <c:v>36.265999999999998</c:v>
                </c:pt>
                <c:pt idx="3">
                  <c:v>40.213999999999999</c:v>
                </c:pt>
                <c:pt idx="4">
                  <c:v>49.670999999999999</c:v>
                </c:pt>
                <c:pt idx="5">
                  <c:v>54.127000000000002</c:v>
                </c:pt>
                <c:pt idx="6">
                  <c:v>64.161000000000001</c:v>
                </c:pt>
                <c:pt idx="7">
                  <c:v>69.605999999999995</c:v>
                </c:pt>
                <c:pt idx="8">
                  <c:v>72.167000000000002</c:v>
                </c:pt>
                <c:pt idx="9">
                  <c:v>76.198999999999998</c:v>
                </c:pt>
                <c:pt idx="10">
                  <c:v>72.114999999999995</c:v>
                </c:pt>
                <c:pt idx="11">
                  <c:v>63.838999999999999</c:v>
                </c:pt>
                <c:pt idx="12">
                  <c:v>48.018999999999998</c:v>
                </c:pt>
                <c:pt idx="13">
                  <c:v>37.734000000000002</c:v>
                </c:pt>
                <c:pt idx="14">
                  <c:v>36.265999999999998</c:v>
                </c:pt>
                <c:pt idx="15">
                  <c:v>40.213999999999999</c:v>
                </c:pt>
                <c:pt idx="16">
                  <c:v>49.670999999999999</c:v>
                </c:pt>
                <c:pt idx="17">
                  <c:v>54.127000000000002</c:v>
                </c:pt>
                <c:pt idx="18">
                  <c:v>64.161000000000001</c:v>
                </c:pt>
                <c:pt idx="19">
                  <c:v>69.605999999999995</c:v>
                </c:pt>
                <c:pt idx="20">
                  <c:v>72.167000000000002</c:v>
                </c:pt>
                <c:pt idx="21">
                  <c:v>76.198999999999998</c:v>
                </c:pt>
                <c:pt idx="22">
                  <c:v>72.114999999999995</c:v>
                </c:pt>
                <c:pt idx="23">
                  <c:v>63.838999999999999</c:v>
                </c:pt>
                <c:pt idx="24">
                  <c:v>48.018999999999998</c:v>
                </c:pt>
                <c:pt idx="25">
                  <c:v>37.734000000000002</c:v>
                </c:pt>
                <c:pt idx="26">
                  <c:v>36.265999999999998</c:v>
                </c:pt>
                <c:pt idx="27">
                  <c:v>40.213999999999999</c:v>
                </c:pt>
                <c:pt idx="28">
                  <c:v>49.670999999999999</c:v>
                </c:pt>
                <c:pt idx="29">
                  <c:v>54.127000000000002</c:v>
                </c:pt>
                <c:pt idx="30">
                  <c:v>64.161000000000001</c:v>
                </c:pt>
                <c:pt idx="31">
                  <c:v>69.605999999999995</c:v>
                </c:pt>
                <c:pt idx="32">
                  <c:v>72.167000000000002</c:v>
                </c:pt>
                <c:pt idx="33">
                  <c:v>76.198999999999998</c:v>
                </c:pt>
                <c:pt idx="34">
                  <c:v>72.114999999999995</c:v>
                </c:pt>
                <c:pt idx="35">
                  <c:v>63.838999999999999</c:v>
                </c:pt>
                <c:pt idx="36">
                  <c:v>48.018999999999998</c:v>
                </c:pt>
                <c:pt idx="37">
                  <c:v>37.734000000000002</c:v>
                </c:pt>
                <c:pt idx="38">
                  <c:v>36.265999999999998</c:v>
                </c:pt>
                <c:pt idx="39">
                  <c:v>40.213999999999999</c:v>
                </c:pt>
                <c:pt idx="40">
                  <c:v>49.670999999999999</c:v>
                </c:pt>
                <c:pt idx="41">
                  <c:v>54.127000000000002</c:v>
                </c:pt>
                <c:pt idx="42">
                  <c:v>64.161000000000001</c:v>
                </c:pt>
                <c:pt idx="43">
                  <c:v>69.605999999999995</c:v>
                </c:pt>
                <c:pt idx="44">
                  <c:v>72.167000000000002</c:v>
                </c:pt>
                <c:pt idx="45">
                  <c:v>76.198999999999998</c:v>
                </c:pt>
                <c:pt idx="46">
                  <c:v>72.114999999999995</c:v>
                </c:pt>
                <c:pt idx="47">
                  <c:v>63.838999999999999</c:v>
                </c:pt>
                <c:pt idx="48">
                  <c:v>48.018999999999998</c:v>
                </c:pt>
                <c:pt idx="49">
                  <c:v>37.734000000000002</c:v>
                </c:pt>
                <c:pt idx="50">
                  <c:v>36.265999999999998</c:v>
                </c:pt>
                <c:pt idx="51">
                  <c:v>40.213999999999999</c:v>
                </c:pt>
                <c:pt idx="52">
                  <c:v>49.670999999999999</c:v>
                </c:pt>
                <c:pt idx="53">
                  <c:v>54.127000000000002</c:v>
                </c:pt>
                <c:pt idx="54">
                  <c:v>64.161000000000001</c:v>
                </c:pt>
                <c:pt idx="55">
                  <c:v>69.605999999999995</c:v>
                </c:pt>
                <c:pt idx="56">
                  <c:v>72.167000000000002</c:v>
                </c:pt>
                <c:pt idx="57">
                  <c:v>76.198999999999998</c:v>
                </c:pt>
                <c:pt idx="58">
                  <c:v>72.114999999999995</c:v>
                </c:pt>
                <c:pt idx="59">
                  <c:v>63.838999999999999</c:v>
                </c:pt>
                <c:pt idx="60">
                  <c:v>48.018999999999998</c:v>
                </c:pt>
                <c:pt idx="61">
                  <c:v>37.734000000000002</c:v>
                </c:pt>
                <c:pt idx="62">
                  <c:v>36.265999999999998</c:v>
                </c:pt>
                <c:pt idx="63">
                  <c:v>40.213999999999999</c:v>
                </c:pt>
                <c:pt idx="64">
                  <c:v>49.670999999999999</c:v>
                </c:pt>
                <c:pt idx="65">
                  <c:v>54.127000000000002</c:v>
                </c:pt>
                <c:pt idx="66">
                  <c:v>64.161000000000001</c:v>
                </c:pt>
                <c:pt idx="67">
                  <c:v>69.605999999999995</c:v>
                </c:pt>
                <c:pt idx="68">
                  <c:v>72.167000000000002</c:v>
                </c:pt>
                <c:pt idx="69">
                  <c:v>76.198999999999998</c:v>
                </c:pt>
                <c:pt idx="70">
                  <c:v>72.114999999999995</c:v>
                </c:pt>
                <c:pt idx="71">
                  <c:v>63.838999999999999</c:v>
                </c:pt>
                <c:pt idx="72">
                  <c:v>48.018999999999998</c:v>
                </c:pt>
                <c:pt idx="73">
                  <c:v>37.734000000000002</c:v>
                </c:pt>
                <c:pt idx="74">
                  <c:v>36.265999999999998</c:v>
                </c:pt>
                <c:pt idx="75">
                  <c:v>40.213999999999999</c:v>
                </c:pt>
                <c:pt idx="76">
                  <c:v>49.670999999999999</c:v>
                </c:pt>
                <c:pt idx="77">
                  <c:v>54.127000000000002</c:v>
                </c:pt>
                <c:pt idx="78">
                  <c:v>64.161000000000001</c:v>
                </c:pt>
                <c:pt idx="79">
                  <c:v>69.605999999999995</c:v>
                </c:pt>
                <c:pt idx="80">
                  <c:v>72.167000000000002</c:v>
                </c:pt>
                <c:pt idx="81">
                  <c:v>76.198999999999998</c:v>
                </c:pt>
                <c:pt idx="82">
                  <c:v>72.114999999999995</c:v>
                </c:pt>
                <c:pt idx="83">
                  <c:v>63.838999999999999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D-4706-9F3D-7A789F7AFA03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'19'!$A$29:$A$112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'19'!$E$29:$E$112</c:f>
              <c:numCache>
                <c:formatCode>0</c:formatCode>
                <c:ptCount val="84"/>
                <c:pt idx="0">
                  <c:v>26.232000000000006</c:v>
                </c:pt>
                <c:pt idx="1">
                  <c:v>26.366999999999997</c:v>
                </c:pt>
                <c:pt idx="2">
                  <c:v>24.544000000000004</c:v>
                </c:pt>
                <c:pt idx="3">
                  <c:v>22.691000000000003</c:v>
                </c:pt>
                <c:pt idx="4">
                  <c:v>21.390000000000008</c:v>
                </c:pt>
                <c:pt idx="5">
                  <c:v>25.089999999999996</c:v>
                </c:pt>
                <c:pt idx="6">
                  <c:v>22.540999999999997</c:v>
                </c:pt>
                <c:pt idx="7">
                  <c:v>26.769000000000005</c:v>
                </c:pt>
                <c:pt idx="8">
                  <c:v>29.251000000000005</c:v>
                </c:pt>
                <c:pt idx="9">
                  <c:v>21.724000000000004</c:v>
                </c:pt>
                <c:pt idx="10">
                  <c:v>18.02600000000001</c:v>
                </c:pt>
                <c:pt idx="11">
                  <c:v>15.820000000000007</c:v>
                </c:pt>
                <c:pt idx="12">
                  <c:v>26.232000000000006</c:v>
                </c:pt>
                <c:pt idx="13">
                  <c:v>26.366999999999997</c:v>
                </c:pt>
                <c:pt idx="14">
                  <c:v>24.544000000000004</c:v>
                </c:pt>
                <c:pt idx="15">
                  <c:v>22.691000000000003</c:v>
                </c:pt>
                <c:pt idx="16">
                  <c:v>21.390000000000008</c:v>
                </c:pt>
                <c:pt idx="17">
                  <c:v>25.089999999999996</c:v>
                </c:pt>
                <c:pt idx="18">
                  <c:v>22.540999999999997</c:v>
                </c:pt>
                <c:pt idx="19">
                  <c:v>26.769000000000005</c:v>
                </c:pt>
                <c:pt idx="20">
                  <c:v>29.251000000000005</c:v>
                </c:pt>
                <c:pt idx="21">
                  <c:v>21.724000000000004</c:v>
                </c:pt>
                <c:pt idx="22">
                  <c:v>18.02600000000001</c:v>
                </c:pt>
                <c:pt idx="23">
                  <c:v>15.820000000000007</c:v>
                </c:pt>
                <c:pt idx="24">
                  <c:v>26.232000000000006</c:v>
                </c:pt>
                <c:pt idx="25">
                  <c:v>26.366999999999997</c:v>
                </c:pt>
                <c:pt idx="26">
                  <c:v>24.544000000000004</c:v>
                </c:pt>
                <c:pt idx="27">
                  <c:v>22.691000000000003</c:v>
                </c:pt>
                <c:pt idx="28">
                  <c:v>21.390000000000008</c:v>
                </c:pt>
                <c:pt idx="29">
                  <c:v>25.089999999999996</c:v>
                </c:pt>
                <c:pt idx="30">
                  <c:v>22.540999999999997</c:v>
                </c:pt>
                <c:pt idx="31">
                  <c:v>26.769000000000005</c:v>
                </c:pt>
                <c:pt idx="32">
                  <c:v>29.251000000000005</c:v>
                </c:pt>
                <c:pt idx="33">
                  <c:v>21.724000000000004</c:v>
                </c:pt>
                <c:pt idx="34">
                  <c:v>18.02600000000001</c:v>
                </c:pt>
                <c:pt idx="35">
                  <c:v>15.820000000000007</c:v>
                </c:pt>
                <c:pt idx="36">
                  <c:v>26.232000000000006</c:v>
                </c:pt>
                <c:pt idx="37">
                  <c:v>26.366999999999997</c:v>
                </c:pt>
                <c:pt idx="38">
                  <c:v>24.544000000000004</c:v>
                </c:pt>
                <c:pt idx="39">
                  <c:v>22.691000000000003</c:v>
                </c:pt>
                <c:pt idx="40">
                  <c:v>21.390000000000008</c:v>
                </c:pt>
                <c:pt idx="41">
                  <c:v>25.089999999999996</c:v>
                </c:pt>
                <c:pt idx="42">
                  <c:v>22.540999999999997</c:v>
                </c:pt>
                <c:pt idx="43">
                  <c:v>26.769000000000005</c:v>
                </c:pt>
                <c:pt idx="44">
                  <c:v>29.251000000000005</c:v>
                </c:pt>
                <c:pt idx="45">
                  <c:v>21.724000000000004</c:v>
                </c:pt>
                <c:pt idx="46">
                  <c:v>18.02600000000001</c:v>
                </c:pt>
                <c:pt idx="47">
                  <c:v>15.820000000000007</c:v>
                </c:pt>
                <c:pt idx="48">
                  <c:v>26.232000000000006</c:v>
                </c:pt>
                <c:pt idx="49">
                  <c:v>26.366999999999997</c:v>
                </c:pt>
                <c:pt idx="50">
                  <c:v>24.544000000000004</c:v>
                </c:pt>
                <c:pt idx="51">
                  <c:v>22.691000000000003</c:v>
                </c:pt>
                <c:pt idx="52">
                  <c:v>21.390000000000008</c:v>
                </c:pt>
                <c:pt idx="53">
                  <c:v>25.089999999999996</c:v>
                </c:pt>
                <c:pt idx="54">
                  <c:v>22.540999999999997</c:v>
                </c:pt>
                <c:pt idx="55">
                  <c:v>26.769000000000005</c:v>
                </c:pt>
                <c:pt idx="56">
                  <c:v>29.251000000000005</c:v>
                </c:pt>
                <c:pt idx="57">
                  <c:v>21.724000000000004</c:v>
                </c:pt>
                <c:pt idx="58">
                  <c:v>18.02600000000001</c:v>
                </c:pt>
                <c:pt idx="59">
                  <c:v>15.820000000000007</c:v>
                </c:pt>
                <c:pt idx="60">
                  <c:v>26.232000000000006</c:v>
                </c:pt>
                <c:pt idx="61">
                  <c:v>26.366999999999997</c:v>
                </c:pt>
                <c:pt idx="62">
                  <c:v>24.544000000000004</c:v>
                </c:pt>
                <c:pt idx="63">
                  <c:v>22.691000000000003</c:v>
                </c:pt>
                <c:pt idx="64">
                  <c:v>21.390000000000008</c:v>
                </c:pt>
                <c:pt idx="65">
                  <c:v>25.089999999999996</c:v>
                </c:pt>
                <c:pt idx="66">
                  <c:v>22.540999999999997</c:v>
                </c:pt>
                <c:pt idx="67">
                  <c:v>26.769000000000005</c:v>
                </c:pt>
                <c:pt idx="68">
                  <c:v>29.251000000000005</c:v>
                </c:pt>
                <c:pt idx="69">
                  <c:v>21.724000000000004</c:v>
                </c:pt>
                <c:pt idx="70">
                  <c:v>18.02600000000001</c:v>
                </c:pt>
                <c:pt idx="71">
                  <c:v>15.820000000000007</c:v>
                </c:pt>
                <c:pt idx="72">
                  <c:v>26.232000000000006</c:v>
                </c:pt>
                <c:pt idx="73">
                  <c:v>26.366999999999997</c:v>
                </c:pt>
                <c:pt idx="74">
                  <c:v>24.544000000000004</c:v>
                </c:pt>
                <c:pt idx="75">
                  <c:v>22.691000000000003</c:v>
                </c:pt>
                <c:pt idx="76">
                  <c:v>21.390000000000008</c:v>
                </c:pt>
                <c:pt idx="77">
                  <c:v>25.089999999999996</c:v>
                </c:pt>
                <c:pt idx="78">
                  <c:v>22.540999999999997</c:v>
                </c:pt>
                <c:pt idx="79">
                  <c:v>26.769000000000005</c:v>
                </c:pt>
                <c:pt idx="80">
                  <c:v>29.251000000000005</c:v>
                </c:pt>
                <c:pt idx="81">
                  <c:v>21.724000000000004</c:v>
                </c:pt>
                <c:pt idx="82">
                  <c:v>18.02600000000001</c:v>
                </c:pt>
                <c:pt idx="83">
                  <c:v>15.820000000000007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4720"/>
        <c:axId val="-976506144"/>
      </c:areaChart>
      <c:lineChart>
        <c:grouping val="standard"/>
        <c:varyColors val="0"/>
        <c:ser>
          <c:idx val="0"/>
          <c:order val="0"/>
          <c:tx>
            <c:v>U.S propane inventories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'19'!$B$29:$B$112</c:f>
              <c:numCache>
                <c:formatCode>0.0</c:formatCode>
                <c:ptCount val="84"/>
                <c:pt idx="0">
                  <c:v>51.201999999999998</c:v>
                </c:pt>
                <c:pt idx="1">
                  <c:v>45.695</c:v>
                </c:pt>
                <c:pt idx="2">
                  <c:v>48.929000000000002</c:v>
                </c:pt>
                <c:pt idx="3">
                  <c:v>53.39</c:v>
                </c:pt>
                <c:pt idx="4">
                  <c:v>63.350999999999999</c:v>
                </c:pt>
                <c:pt idx="5">
                  <c:v>71.697999999999993</c:v>
                </c:pt>
                <c:pt idx="6">
                  <c:v>77.807000000000002</c:v>
                </c:pt>
                <c:pt idx="7">
                  <c:v>91.090999999999994</c:v>
                </c:pt>
                <c:pt idx="8">
                  <c:v>95.593999999999994</c:v>
                </c:pt>
                <c:pt idx="9">
                  <c:v>94.674999999999997</c:v>
                </c:pt>
                <c:pt idx="10">
                  <c:v>88.093999999999994</c:v>
                </c:pt>
                <c:pt idx="11">
                  <c:v>79.656000000000006</c:v>
                </c:pt>
                <c:pt idx="12">
                  <c:v>74.251000000000005</c:v>
                </c:pt>
                <c:pt idx="13">
                  <c:v>64.100999999999999</c:v>
                </c:pt>
                <c:pt idx="14">
                  <c:v>60.81</c:v>
                </c:pt>
                <c:pt idx="15">
                  <c:v>62.905000000000001</c:v>
                </c:pt>
                <c:pt idx="16">
                  <c:v>68.11</c:v>
                </c:pt>
                <c:pt idx="17">
                  <c:v>75.802999999999997</c:v>
                </c:pt>
                <c:pt idx="18">
                  <c:v>85.442999999999998</c:v>
                </c:pt>
                <c:pt idx="19">
                  <c:v>95.254999999999995</c:v>
                </c:pt>
                <c:pt idx="20">
                  <c:v>100.31399999999999</c:v>
                </c:pt>
                <c:pt idx="21">
                  <c:v>94.662000000000006</c:v>
                </c:pt>
                <c:pt idx="22">
                  <c:v>89.388000000000005</c:v>
                </c:pt>
                <c:pt idx="23">
                  <c:v>69.855999999999995</c:v>
                </c:pt>
                <c:pt idx="24">
                  <c:v>55.151000000000003</c:v>
                </c:pt>
                <c:pt idx="25">
                  <c:v>43.514000000000003</c:v>
                </c:pt>
                <c:pt idx="26">
                  <c:v>41.744999999999997</c:v>
                </c:pt>
                <c:pt idx="27">
                  <c:v>44.915999999999997</c:v>
                </c:pt>
                <c:pt idx="28">
                  <c:v>52.225000000000001</c:v>
                </c:pt>
                <c:pt idx="29">
                  <c:v>56.784999999999997</c:v>
                </c:pt>
                <c:pt idx="30">
                  <c:v>64.31</c:v>
                </c:pt>
                <c:pt idx="31">
                  <c:v>69.605999999999995</c:v>
                </c:pt>
                <c:pt idx="32">
                  <c:v>72.167000000000002</c:v>
                </c:pt>
                <c:pt idx="33">
                  <c:v>76.198999999999998</c:v>
                </c:pt>
                <c:pt idx="34">
                  <c:v>72.114999999999995</c:v>
                </c:pt>
                <c:pt idx="35">
                  <c:v>63.838999999999999</c:v>
                </c:pt>
                <c:pt idx="36">
                  <c:v>48.018999999999998</c:v>
                </c:pt>
                <c:pt idx="37">
                  <c:v>37.734000000000002</c:v>
                </c:pt>
                <c:pt idx="38">
                  <c:v>36.265999999999998</c:v>
                </c:pt>
                <c:pt idx="39">
                  <c:v>40.213999999999999</c:v>
                </c:pt>
                <c:pt idx="40">
                  <c:v>49.670999999999999</c:v>
                </c:pt>
                <c:pt idx="41">
                  <c:v>54.127000000000002</c:v>
                </c:pt>
                <c:pt idx="42">
                  <c:v>64.161000000000001</c:v>
                </c:pt>
                <c:pt idx="43">
                  <c:v>72.837999999999994</c:v>
                </c:pt>
                <c:pt idx="44">
                  <c:v>81.98</c:v>
                </c:pt>
                <c:pt idx="45">
                  <c:v>86.724000000000004</c:v>
                </c:pt>
                <c:pt idx="46">
                  <c:v>87.671999999999997</c:v>
                </c:pt>
                <c:pt idx="47">
                  <c:v>76.641999999999996</c:v>
                </c:pt>
                <c:pt idx="48">
                  <c:v>68.558999999999997</c:v>
                </c:pt>
                <c:pt idx="49">
                  <c:v>60.473999999999997</c:v>
                </c:pt>
                <c:pt idx="50">
                  <c:v>55.216000000000001</c:v>
                </c:pt>
                <c:pt idx="51">
                  <c:v>60.619</c:v>
                </c:pt>
                <c:pt idx="52">
                  <c:v>71.061000000000007</c:v>
                </c:pt>
                <c:pt idx="53">
                  <c:v>79.216999999999999</c:v>
                </c:pt>
                <c:pt idx="54">
                  <c:v>86.701999999999998</c:v>
                </c:pt>
                <c:pt idx="55">
                  <c:v>96.375</c:v>
                </c:pt>
                <c:pt idx="56">
                  <c:v>101.41800000000001</c:v>
                </c:pt>
                <c:pt idx="57">
                  <c:v>97.923000000000002</c:v>
                </c:pt>
                <c:pt idx="58">
                  <c:v>90.141000000000005</c:v>
                </c:pt>
                <c:pt idx="59">
                  <c:v>79.659000000000006</c:v>
                </c:pt>
                <c:pt idx="60">
                  <c:v>60.189</c:v>
                </c:pt>
                <c:pt idx="61">
                  <c:v>49.963999999999999</c:v>
                </c:pt>
                <c:pt idx="62">
                  <c:v>51.747999999999998</c:v>
                </c:pt>
                <c:pt idx="63">
                  <c:v>57.32</c:v>
                </c:pt>
                <c:pt idx="64">
                  <c:v>66.757999999999996</c:v>
                </c:pt>
                <c:pt idx="65">
                  <c:v>75.070999999999998</c:v>
                </c:pt>
                <c:pt idx="66">
                  <c:v>87.156000000000006</c:v>
                </c:pt>
                <c:pt idx="67">
                  <c:v>94.070999999999998</c:v>
                </c:pt>
                <c:pt idx="68">
                  <c:v>97.861999999999995</c:v>
                </c:pt>
                <c:pt idx="69">
                  <c:v>98.244229200000007</c:v>
                </c:pt>
                <c:pt idx="70">
                  <c:v>93.991128900000007</c:v>
                </c:pt>
                <c:pt idx="71">
                  <c:v>82.253129999999999</c:v>
                </c:pt>
                <c:pt idx="72">
                  <c:v>67.914460000000005</c:v>
                </c:pt>
                <c:pt idx="73">
                  <c:v>59.160649999999997</c:v>
                </c:pt>
                <c:pt idx="74">
                  <c:v>56.566130000000001</c:v>
                </c:pt>
                <c:pt idx="75">
                  <c:v>58.381239999999998</c:v>
                </c:pt>
                <c:pt idx="76">
                  <c:v>65.482519999999994</c:v>
                </c:pt>
                <c:pt idx="77">
                  <c:v>73.629580000000004</c:v>
                </c:pt>
                <c:pt idx="78">
                  <c:v>79.729209999999995</c:v>
                </c:pt>
                <c:pt idx="79">
                  <c:v>88.045320000000004</c:v>
                </c:pt>
                <c:pt idx="80">
                  <c:v>92.810720000000003</c:v>
                </c:pt>
                <c:pt idx="81">
                  <c:v>91.988370000000003</c:v>
                </c:pt>
                <c:pt idx="82">
                  <c:v>88.562070000000006</c:v>
                </c:pt>
                <c:pt idx="83">
                  <c:v>79.38494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4720"/>
        <c:axId val="-976506144"/>
      </c:lineChart>
      <c:scatterChart>
        <c:scatterStyle val="lineMarker"/>
        <c:varyColors val="0"/>
        <c:ser>
          <c:idx val="3"/>
          <c:order val="3"/>
          <c:tx>
            <c:strRef>
              <c:f>'19'!$B$116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D-4706-9F3D-7A789F7AFA03}"/>
                </c:ext>
              </c:extLst>
            </c:dLbl>
            <c:dLbl>
              <c:idx val="1"/>
              <c:layout>
                <c:manualLayout>
                  <c:x val="1.6054761447501988E-2"/>
                  <c:y val="3.953594745380445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D-4706-9F3D-7A789F7AF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'19'!$A$117:$A$118</c:f>
              <c:numCache>
                <c:formatCode>General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'19'!$B$117:$B$118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5808"/>
        <c:axId val="-976509408"/>
      </c:scatterChart>
      <c:dateAx>
        <c:axId val="-9764947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6506144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6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494720"/>
        <c:crosses val="autoZero"/>
        <c:crossBetween val="between"/>
        <c:majorUnit val="25"/>
      </c:valAx>
      <c:valAx>
        <c:axId val="-976495808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9408"/>
        <c:crosses val="max"/>
        <c:crossBetween val="midCat"/>
      </c:valAx>
      <c:valAx>
        <c:axId val="-97650940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49580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7228748845418715"/>
          <c:h val="0.61603353312179265"/>
        </c:manualLayout>
      </c:layout>
      <c:areaChart>
        <c:grouping val="standard"/>
        <c:varyColors val="0"/>
        <c:ser>
          <c:idx val="0"/>
          <c:order val="0"/>
          <c:tx>
            <c:strRef>
              <c:f>'20'!$B$28</c:f>
              <c:strCache>
                <c:ptCount val="1"/>
                <c:pt idx="0">
                  <c:v>crude oil net imports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80000"/>
                </a:schemeClr>
              </a:solidFill>
            </a:ln>
          </c:spPr>
          <c:cat>
            <c:numRef>
              <c:f>'20'!$A$29:$A$124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'20'!$B$29:$B$124</c:f>
              <c:numCache>
                <c:formatCode>0.00</c:formatCode>
                <c:ptCount val="96"/>
                <c:pt idx="0">
                  <c:v>6.6558380000000001</c:v>
                </c:pt>
                <c:pt idx="1">
                  <c:v>5.7626109999999997</c:v>
                </c:pt>
                <c:pt idx="2">
                  <c:v>5.650512</c:v>
                </c:pt>
                <c:pt idx="3">
                  <c:v>6.3342210000000003</c:v>
                </c:pt>
                <c:pt idx="4">
                  <c:v>5.7670110000000001</c:v>
                </c:pt>
                <c:pt idx="5">
                  <c:v>6.2085739999999996</c:v>
                </c:pt>
                <c:pt idx="6">
                  <c:v>5.6292080000000002</c:v>
                </c:pt>
                <c:pt idx="7">
                  <c:v>6.1302110000000001</c:v>
                </c:pt>
                <c:pt idx="8">
                  <c:v>5.578074</c:v>
                </c:pt>
                <c:pt idx="9">
                  <c:v>5.097556</c:v>
                </c:pt>
                <c:pt idx="10">
                  <c:v>5.1412800000000001</c:v>
                </c:pt>
                <c:pt idx="11">
                  <c:v>4.7062280000000003</c:v>
                </c:pt>
                <c:pt idx="12">
                  <c:v>4.9153419999999999</c:v>
                </c:pt>
                <c:pt idx="13">
                  <c:v>3.7550110000000001</c:v>
                </c:pt>
                <c:pt idx="14">
                  <c:v>4.1100700000000003</c:v>
                </c:pt>
                <c:pt idx="15">
                  <c:v>4.0878839999999999</c:v>
                </c:pt>
                <c:pt idx="16">
                  <c:v>4.1950570000000003</c:v>
                </c:pt>
                <c:pt idx="17">
                  <c:v>4.0522790000000004</c:v>
                </c:pt>
                <c:pt idx="18">
                  <c:v>4.232246</c:v>
                </c:pt>
                <c:pt idx="19">
                  <c:v>4.1892469999999999</c:v>
                </c:pt>
                <c:pt idx="20">
                  <c:v>3.3901720000000002</c:v>
                </c:pt>
                <c:pt idx="21">
                  <c:v>2.8297590000000001</c:v>
                </c:pt>
                <c:pt idx="22">
                  <c:v>2.737447</c:v>
                </c:pt>
                <c:pt idx="23">
                  <c:v>3.2964319999999998</c:v>
                </c:pt>
                <c:pt idx="24">
                  <c:v>3.0230760000000001</c:v>
                </c:pt>
                <c:pt idx="25">
                  <c:v>2.982148</c:v>
                </c:pt>
                <c:pt idx="26">
                  <c:v>2.6708349999999998</c:v>
                </c:pt>
                <c:pt idx="27">
                  <c:v>2.6369150000000001</c:v>
                </c:pt>
                <c:pt idx="28">
                  <c:v>2.909678</c:v>
                </c:pt>
                <c:pt idx="29">
                  <c:v>3.6455860000000002</c:v>
                </c:pt>
                <c:pt idx="30">
                  <c:v>2.563088</c:v>
                </c:pt>
                <c:pt idx="31">
                  <c:v>2.0084689999999998</c:v>
                </c:pt>
                <c:pt idx="32">
                  <c:v>2.1329419999999999</c:v>
                </c:pt>
                <c:pt idx="33">
                  <c:v>2.354301</c:v>
                </c:pt>
                <c:pt idx="34">
                  <c:v>2.7840889999999998</c:v>
                </c:pt>
                <c:pt idx="35">
                  <c:v>2.356258</c:v>
                </c:pt>
                <c:pt idx="36">
                  <c:v>2.61416</c:v>
                </c:pt>
                <c:pt idx="37">
                  <c:v>3.023647</c:v>
                </c:pt>
                <c:pt idx="38">
                  <c:v>3.0111910000000002</c:v>
                </c:pt>
                <c:pt idx="39">
                  <c:v>2.6442649999999999</c:v>
                </c:pt>
                <c:pt idx="40">
                  <c:v>2.9932609999999999</c:v>
                </c:pt>
                <c:pt idx="41">
                  <c:v>3.1933950000000002</c:v>
                </c:pt>
                <c:pt idx="42">
                  <c:v>3.6939479999999998</c:v>
                </c:pt>
                <c:pt idx="43">
                  <c:v>3.2441450000000001</c:v>
                </c:pt>
                <c:pt idx="44">
                  <c:v>3.991622</c:v>
                </c:pt>
                <c:pt idx="45">
                  <c:v>3.1922000000000001</c:v>
                </c:pt>
                <c:pt idx="46">
                  <c:v>3.19713</c:v>
                </c:pt>
                <c:pt idx="47">
                  <c:v>3.015787</c:v>
                </c:pt>
                <c:pt idx="48">
                  <c:v>3.0434760000000001</c:v>
                </c:pt>
                <c:pt idx="49">
                  <c:v>2.9154740000000001</c:v>
                </c:pt>
                <c:pt idx="50">
                  <c:v>3.2209500000000002</c:v>
                </c:pt>
                <c:pt idx="51">
                  <c:v>2.5548730000000002</c:v>
                </c:pt>
                <c:pt idx="52">
                  <c:v>2.8580450000000002</c:v>
                </c:pt>
                <c:pt idx="53">
                  <c:v>3.0194960000000002</c:v>
                </c:pt>
                <c:pt idx="54">
                  <c:v>2.9168850000000002</c:v>
                </c:pt>
                <c:pt idx="55">
                  <c:v>2.768659</c:v>
                </c:pt>
                <c:pt idx="56">
                  <c:v>2.553353</c:v>
                </c:pt>
                <c:pt idx="57">
                  <c:v>2.2373470000000002</c:v>
                </c:pt>
                <c:pt idx="58">
                  <c:v>2.1472720000000001</c:v>
                </c:pt>
                <c:pt idx="59">
                  <c:v>2.2279429999999998</c:v>
                </c:pt>
                <c:pt idx="60">
                  <c:v>2.8911609999999999</c:v>
                </c:pt>
                <c:pt idx="61">
                  <c:v>2.5176810000000001</c:v>
                </c:pt>
                <c:pt idx="62">
                  <c:v>1.890619</c:v>
                </c:pt>
                <c:pt idx="63">
                  <c:v>2.083383</c:v>
                </c:pt>
                <c:pt idx="64">
                  <c:v>2.618525</c:v>
                </c:pt>
                <c:pt idx="65">
                  <c:v>2.6042740000000002</c:v>
                </c:pt>
                <c:pt idx="66">
                  <c:v>2.3827410000000002</c:v>
                </c:pt>
                <c:pt idx="67">
                  <c:v>2.5829580000000001</c:v>
                </c:pt>
                <c:pt idx="68">
                  <c:v>2.5461</c:v>
                </c:pt>
                <c:pt idx="69">
                  <c:v>2.0019650000000002</c:v>
                </c:pt>
                <c:pt idx="70">
                  <c:v>2.997522</c:v>
                </c:pt>
                <c:pt idx="71">
                  <c:v>1.8000609999999999</c:v>
                </c:pt>
                <c:pt idx="72">
                  <c:v>2.57823</c:v>
                </c:pt>
                <c:pt idx="73">
                  <c:v>1.8767100000000001</c:v>
                </c:pt>
                <c:pt idx="74">
                  <c:v>1.8846540000000001</c:v>
                </c:pt>
                <c:pt idx="75">
                  <c:v>2.4776929999999999</c:v>
                </c:pt>
                <c:pt idx="76">
                  <c:v>2.939311</c:v>
                </c:pt>
                <c:pt idx="77">
                  <c:v>2.433119</c:v>
                </c:pt>
                <c:pt idx="78">
                  <c:v>2.930018</c:v>
                </c:pt>
                <c:pt idx="79">
                  <c:v>2.4180429999999999</c:v>
                </c:pt>
                <c:pt idx="80">
                  <c:v>2.7343660000000001</c:v>
                </c:pt>
                <c:pt idx="81">
                  <c:v>2.2302580645000001</c:v>
                </c:pt>
                <c:pt idx="82">
                  <c:v>2.6914004667000002</c:v>
                </c:pt>
                <c:pt idx="83">
                  <c:v>2.2484359999999999</c:v>
                </c:pt>
                <c:pt idx="84">
                  <c:v>2.1348750000000001</c:v>
                </c:pt>
                <c:pt idx="85">
                  <c:v>1.598587</c:v>
                </c:pt>
                <c:pt idx="86">
                  <c:v>1.9209689999999999</c:v>
                </c:pt>
                <c:pt idx="87">
                  <c:v>1.950177</c:v>
                </c:pt>
                <c:pt idx="88">
                  <c:v>2.2477170000000002</c:v>
                </c:pt>
                <c:pt idx="89">
                  <c:v>2.0327500000000001</c:v>
                </c:pt>
                <c:pt idx="90">
                  <c:v>2.0110730000000001</c:v>
                </c:pt>
                <c:pt idx="91">
                  <c:v>2.0212629999999998</c:v>
                </c:pt>
                <c:pt idx="92">
                  <c:v>1.858814</c:v>
                </c:pt>
                <c:pt idx="93">
                  <c:v>1.6577789999999999</c:v>
                </c:pt>
                <c:pt idx="94">
                  <c:v>1.719087</c:v>
                </c:pt>
                <c:pt idx="95">
                  <c:v>1.523601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8-4FB8-9DCB-E8E45DF13D4F}"/>
            </c:ext>
          </c:extLst>
        </c:ser>
        <c:ser>
          <c:idx val="1"/>
          <c:order val="1"/>
          <c:tx>
            <c:strRef>
              <c:f>'20'!$C$28</c:f>
              <c:strCache>
                <c:ptCount val="1"/>
                <c:pt idx="0">
                  <c:v>product net imports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'20'!$A$29:$A$124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'20'!$C$29:$C$124</c:f>
              <c:numCache>
                <c:formatCode>0.00</c:formatCode>
                <c:ptCount val="96"/>
                <c:pt idx="0">
                  <c:v>-2.836776</c:v>
                </c:pt>
                <c:pt idx="1">
                  <c:v>-3.0839750000000001</c:v>
                </c:pt>
                <c:pt idx="2">
                  <c:v>-3.1652140000000002</c:v>
                </c:pt>
                <c:pt idx="3">
                  <c:v>-3.7562679999999999</c:v>
                </c:pt>
                <c:pt idx="4">
                  <c:v>-3.2573479999999999</c:v>
                </c:pt>
                <c:pt idx="5">
                  <c:v>-3.3062520000000002</c:v>
                </c:pt>
                <c:pt idx="6">
                  <c:v>-3.3985970000000001</c:v>
                </c:pt>
                <c:pt idx="7">
                  <c:v>-2.860268</c:v>
                </c:pt>
                <c:pt idx="8">
                  <c:v>-3.104088</c:v>
                </c:pt>
                <c:pt idx="9">
                  <c:v>-3.6407959999999999</c:v>
                </c:pt>
                <c:pt idx="10">
                  <c:v>-4.1498689999999998</c:v>
                </c:pt>
                <c:pt idx="11">
                  <c:v>-3.9866389999999998</c:v>
                </c:pt>
                <c:pt idx="12">
                  <c:v>-3.1295500000000001</c:v>
                </c:pt>
                <c:pt idx="13">
                  <c:v>-3.3028339999999998</c:v>
                </c:pt>
                <c:pt idx="14">
                  <c:v>-3.1507390000000002</c:v>
                </c:pt>
                <c:pt idx="15">
                  <c:v>-2.945309</c:v>
                </c:pt>
                <c:pt idx="16">
                  <c:v>-2.5401090000000002</c:v>
                </c:pt>
                <c:pt idx="17">
                  <c:v>-3.3317860000000001</c:v>
                </c:pt>
                <c:pt idx="18">
                  <c:v>-2.715535</c:v>
                </c:pt>
                <c:pt idx="19">
                  <c:v>-3.2402739999999999</c:v>
                </c:pt>
                <c:pt idx="20">
                  <c:v>-3.3502230000000002</c:v>
                </c:pt>
                <c:pt idx="21">
                  <c:v>-3.2699180000000001</c:v>
                </c:pt>
                <c:pt idx="22">
                  <c:v>-3.3755090000000001</c:v>
                </c:pt>
                <c:pt idx="23">
                  <c:v>-3.4677169999999999</c:v>
                </c:pt>
                <c:pt idx="24">
                  <c:v>-3.6716920000000002</c:v>
                </c:pt>
                <c:pt idx="25">
                  <c:v>-4.0899299999999998</c:v>
                </c:pt>
                <c:pt idx="26">
                  <c:v>-3.832465</c:v>
                </c:pt>
                <c:pt idx="27">
                  <c:v>-3.7493560000000001</c:v>
                </c:pt>
                <c:pt idx="28">
                  <c:v>-2.2593079999999999</c:v>
                </c:pt>
                <c:pt idx="29">
                  <c:v>-2.886002</c:v>
                </c:pt>
                <c:pt idx="30">
                  <c:v>-3.2021649999999999</c:v>
                </c:pt>
                <c:pt idx="31">
                  <c:v>-3.108949</c:v>
                </c:pt>
                <c:pt idx="32">
                  <c:v>-2.8891800000000001</c:v>
                </c:pt>
                <c:pt idx="33">
                  <c:v>-3.3675190000000002</c:v>
                </c:pt>
                <c:pt idx="34">
                  <c:v>-3.0812469999999998</c:v>
                </c:pt>
                <c:pt idx="35">
                  <c:v>-3.5419290000000001</c:v>
                </c:pt>
                <c:pt idx="36">
                  <c:v>-3.1148169999999999</c:v>
                </c:pt>
                <c:pt idx="37">
                  <c:v>-2.6669429999999998</c:v>
                </c:pt>
                <c:pt idx="38">
                  <c:v>-2.5800679999999998</c:v>
                </c:pt>
                <c:pt idx="39">
                  <c:v>-3.084886</c:v>
                </c:pt>
                <c:pt idx="40">
                  <c:v>-2.8951020000000001</c:v>
                </c:pt>
                <c:pt idx="41">
                  <c:v>-3.2497189999999998</c:v>
                </c:pt>
                <c:pt idx="42">
                  <c:v>-3.3261409999999998</c:v>
                </c:pt>
                <c:pt idx="43">
                  <c:v>-3.396852</c:v>
                </c:pt>
                <c:pt idx="44">
                  <c:v>-2.8294700000000002</c:v>
                </c:pt>
                <c:pt idx="45">
                  <c:v>-3.282238</c:v>
                </c:pt>
                <c:pt idx="46">
                  <c:v>-3.90747</c:v>
                </c:pt>
                <c:pt idx="47">
                  <c:v>-4.176539</c:v>
                </c:pt>
                <c:pt idx="48">
                  <c:v>-3.556521</c:v>
                </c:pt>
                <c:pt idx="49">
                  <c:v>-3.19373</c:v>
                </c:pt>
                <c:pt idx="50">
                  <c:v>-3.8422109999999998</c:v>
                </c:pt>
                <c:pt idx="51">
                  <c:v>-3.9724819999999998</c:v>
                </c:pt>
                <c:pt idx="52">
                  <c:v>-3.8886780000000001</c:v>
                </c:pt>
                <c:pt idx="53">
                  <c:v>-4.1925840000000001</c:v>
                </c:pt>
                <c:pt idx="54">
                  <c:v>-3.848052</c:v>
                </c:pt>
                <c:pt idx="55">
                  <c:v>-4.1486910000000004</c:v>
                </c:pt>
                <c:pt idx="56">
                  <c:v>-4.3784879999999999</c:v>
                </c:pt>
                <c:pt idx="57">
                  <c:v>-3.667081</c:v>
                </c:pt>
                <c:pt idx="58">
                  <c:v>-3.7840470000000002</c:v>
                </c:pt>
                <c:pt idx="59">
                  <c:v>-4.236567</c:v>
                </c:pt>
                <c:pt idx="60">
                  <c:v>-3.710474</c:v>
                </c:pt>
                <c:pt idx="61">
                  <c:v>-3.3660320000000001</c:v>
                </c:pt>
                <c:pt idx="62">
                  <c:v>-4.533042</c:v>
                </c:pt>
                <c:pt idx="63">
                  <c:v>-3.5334880000000002</c:v>
                </c:pt>
                <c:pt idx="64">
                  <c:v>-3.9949430000000001</c:v>
                </c:pt>
                <c:pt idx="65">
                  <c:v>-3.827915</c:v>
                </c:pt>
                <c:pt idx="66">
                  <c:v>-4.4119080000000004</c:v>
                </c:pt>
                <c:pt idx="67">
                  <c:v>-4.1159499999999998</c:v>
                </c:pt>
                <c:pt idx="68">
                  <c:v>-4.0346460000000004</c:v>
                </c:pt>
                <c:pt idx="69">
                  <c:v>-4.2948300000000001</c:v>
                </c:pt>
                <c:pt idx="70">
                  <c:v>-4.5761000000000003</c:v>
                </c:pt>
                <c:pt idx="71">
                  <c:v>-4.9017249999999999</c:v>
                </c:pt>
                <c:pt idx="72">
                  <c:v>-4.5012720000000002</c:v>
                </c:pt>
                <c:pt idx="73">
                  <c:v>-4.5346140000000004</c:v>
                </c:pt>
                <c:pt idx="74">
                  <c:v>-4.5472830000000002</c:v>
                </c:pt>
                <c:pt idx="75">
                  <c:v>-4.363353</c:v>
                </c:pt>
                <c:pt idx="76">
                  <c:v>-4.0849960000000003</c:v>
                </c:pt>
                <c:pt idx="77">
                  <c:v>-4.7655969999999996</c:v>
                </c:pt>
                <c:pt idx="78">
                  <c:v>-4.4273100000000003</c:v>
                </c:pt>
                <c:pt idx="79">
                  <c:v>-5.1403160000000003</c:v>
                </c:pt>
                <c:pt idx="80">
                  <c:v>-5.1336539999999999</c:v>
                </c:pt>
                <c:pt idx="81">
                  <c:v>-5.4049793822999996</c:v>
                </c:pt>
                <c:pt idx="82">
                  <c:v>-5.4070403221000003</c:v>
                </c:pt>
                <c:pt idx="83">
                  <c:v>-5.2516410000000002</c:v>
                </c:pt>
                <c:pt idx="84">
                  <c:v>-4.3211659999999998</c:v>
                </c:pt>
                <c:pt idx="85">
                  <c:v>-4.5206119999999999</c:v>
                </c:pt>
                <c:pt idx="86">
                  <c:v>-4.7141010000000003</c:v>
                </c:pt>
                <c:pt idx="87">
                  <c:v>-4.3119550000000002</c:v>
                </c:pt>
                <c:pt idx="88">
                  <c:v>-4.0815999999999999</c:v>
                </c:pt>
                <c:pt idx="89">
                  <c:v>-4.5451370000000004</c:v>
                </c:pt>
                <c:pt idx="90">
                  <c:v>-4.2468779999999997</c:v>
                </c:pt>
                <c:pt idx="91">
                  <c:v>-4.550834</c:v>
                </c:pt>
                <c:pt idx="92">
                  <c:v>-4.3723729999999996</c:v>
                </c:pt>
                <c:pt idx="93">
                  <c:v>-4.0882290000000001</c:v>
                </c:pt>
                <c:pt idx="94">
                  <c:v>-4.545045</c:v>
                </c:pt>
                <c:pt idx="95">
                  <c:v>-4.9054549999999999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lineChart>
        <c:grouping val="standard"/>
        <c:varyColors val="0"/>
        <c:ser>
          <c:idx val="2"/>
          <c:order val="2"/>
          <c:tx>
            <c:strRef>
              <c:f>'20'!$E$28</c:f>
              <c:strCache>
                <c:ptCount val="1"/>
                <c:pt idx="0">
                  <c:v>total net imports 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'20'!$A$29:$A$124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'20'!$E$29:$E$124</c:f>
              <c:numCache>
                <c:formatCode>0.00</c:formatCode>
                <c:ptCount val="96"/>
                <c:pt idx="0">
                  <c:v>3.8190620000000002</c:v>
                </c:pt>
                <c:pt idx="1">
                  <c:v>2.6786359999999996</c:v>
                </c:pt>
                <c:pt idx="2">
                  <c:v>2.4852979999999998</c:v>
                </c:pt>
                <c:pt idx="3">
                  <c:v>2.5779530000000004</c:v>
                </c:pt>
                <c:pt idx="4">
                  <c:v>2.5096630000000002</c:v>
                </c:pt>
                <c:pt idx="5">
                  <c:v>2.9023219999999994</c:v>
                </c:pt>
                <c:pt idx="6">
                  <c:v>2.2306110000000001</c:v>
                </c:pt>
                <c:pt idx="7">
                  <c:v>3.269943</c:v>
                </c:pt>
                <c:pt idx="8">
                  <c:v>2.473986</c:v>
                </c:pt>
                <c:pt idx="9">
                  <c:v>1.4567600000000001</c:v>
                </c:pt>
                <c:pt idx="10">
                  <c:v>0.99141100000000026</c:v>
                </c:pt>
                <c:pt idx="11">
                  <c:v>0.71958900000000048</c:v>
                </c:pt>
                <c:pt idx="12">
                  <c:v>1.7857919999999998</c:v>
                </c:pt>
                <c:pt idx="13">
                  <c:v>0.45217700000000027</c:v>
                </c:pt>
                <c:pt idx="14">
                  <c:v>0.95933100000000016</c:v>
                </c:pt>
                <c:pt idx="15">
                  <c:v>1.1425749999999999</c:v>
                </c:pt>
                <c:pt idx="16">
                  <c:v>1.6549480000000001</c:v>
                </c:pt>
                <c:pt idx="17">
                  <c:v>0.72049300000000027</c:v>
                </c:pt>
                <c:pt idx="18">
                  <c:v>1.5167109999999999</c:v>
                </c:pt>
                <c:pt idx="19">
                  <c:v>0.94897300000000007</c:v>
                </c:pt>
                <c:pt idx="20">
                  <c:v>3.9949000000000012E-2</c:v>
                </c:pt>
                <c:pt idx="21">
                  <c:v>-0.44015899999999997</c:v>
                </c:pt>
                <c:pt idx="22">
                  <c:v>-0.63806200000000013</c:v>
                </c:pt>
                <c:pt idx="23">
                  <c:v>-0.17128500000000013</c:v>
                </c:pt>
                <c:pt idx="24">
                  <c:v>-0.64861600000000008</c:v>
                </c:pt>
                <c:pt idx="25">
                  <c:v>-1.1077819999999998</c:v>
                </c:pt>
                <c:pt idx="26">
                  <c:v>-1.1616300000000002</c:v>
                </c:pt>
                <c:pt idx="27">
                  <c:v>-1.112441</c:v>
                </c:pt>
                <c:pt idx="28">
                  <c:v>0.65037000000000011</c:v>
                </c:pt>
                <c:pt idx="29">
                  <c:v>0.75958400000000026</c:v>
                </c:pt>
                <c:pt idx="30">
                  <c:v>-0.6390769999999999</c:v>
                </c:pt>
                <c:pt idx="31">
                  <c:v>-1.1004800000000001</c:v>
                </c:pt>
                <c:pt idx="32">
                  <c:v>-0.75623800000000019</c:v>
                </c:pt>
                <c:pt idx="33">
                  <c:v>-1.0132180000000002</c:v>
                </c:pt>
                <c:pt idx="34">
                  <c:v>-0.29715800000000003</c:v>
                </c:pt>
                <c:pt idx="35">
                  <c:v>-1.1856710000000001</c:v>
                </c:pt>
                <c:pt idx="36">
                  <c:v>-0.50065699999999991</c:v>
                </c:pt>
                <c:pt idx="37">
                  <c:v>0.35670400000000013</c:v>
                </c:pt>
                <c:pt idx="38">
                  <c:v>0.43112300000000037</c:v>
                </c:pt>
                <c:pt idx="39">
                  <c:v>-0.44062100000000015</c:v>
                </c:pt>
                <c:pt idx="40">
                  <c:v>9.8158999999999885E-2</c:v>
                </c:pt>
                <c:pt idx="41">
                  <c:v>-5.6323999999999597E-2</c:v>
                </c:pt>
                <c:pt idx="42">
                  <c:v>0.367807</c:v>
                </c:pt>
                <c:pt idx="43">
                  <c:v>-0.15270699999999993</c:v>
                </c:pt>
                <c:pt idx="44">
                  <c:v>1.1621519999999999</c:v>
                </c:pt>
                <c:pt idx="45">
                  <c:v>-9.003799999999984E-2</c:v>
                </c:pt>
                <c:pt idx="46">
                  <c:v>-0.71033999999999997</c:v>
                </c:pt>
                <c:pt idx="47">
                  <c:v>-1.160752</c:v>
                </c:pt>
                <c:pt idx="48">
                  <c:v>-0.51304499999999997</c:v>
                </c:pt>
                <c:pt idx="49">
                  <c:v>-0.27825599999999984</c:v>
                </c:pt>
                <c:pt idx="50">
                  <c:v>-0.62126099999999962</c:v>
                </c:pt>
                <c:pt idx="51">
                  <c:v>-1.4176089999999997</c:v>
                </c:pt>
                <c:pt idx="52">
                  <c:v>-1.0306329999999999</c:v>
                </c:pt>
                <c:pt idx="53">
                  <c:v>-1.1730879999999999</c:v>
                </c:pt>
                <c:pt idx="54">
                  <c:v>-0.93116699999999986</c:v>
                </c:pt>
                <c:pt idx="55">
                  <c:v>-1.3800320000000004</c:v>
                </c:pt>
                <c:pt idx="56">
                  <c:v>-1.825135</c:v>
                </c:pt>
                <c:pt idx="57">
                  <c:v>-1.4297339999999998</c:v>
                </c:pt>
                <c:pt idx="58">
                  <c:v>-1.6367750000000001</c:v>
                </c:pt>
                <c:pt idx="59">
                  <c:v>-2.0086240000000002</c:v>
                </c:pt>
                <c:pt idx="60">
                  <c:v>-0.81931300000000018</c:v>
                </c:pt>
                <c:pt idx="61">
                  <c:v>-0.84835100000000008</c:v>
                </c:pt>
                <c:pt idx="62">
                  <c:v>-2.642423</c:v>
                </c:pt>
                <c:pt idx="63">
                  <c:v>-1.4501050000000002</c:v>
                </c:pt>
                <c:pt idx="64">
                  <c:v>-1.3764180000000001</c:v>
                </c:pt>
                <c:pt idx="65">
                  <c:v>-1.2236409999999998</c:v>
                </c:pt>
                <c:pt idx="66">
                  <c:v>-2.0291670000000002</c:v>
                </c:pt>
                <c:pt idx="67">
                  <c:v>-1.5329919999999997</c:v>
                </c:pt>
                <c:pt idx="68">
                  <c:v>-1.4885460000000004</c:v>
                </c:pt>
                <c:pt idx="69">
                  <c:v>-2.2928649999999999</c:v>
                </c:pt>
                <c:pt idx="70">
                  <c:v>-1.5785780000000003</c:v>
                </c:pt>
                <c:pt idx="71">
                  <c:v>-3.101664</c:v>
                </c:pt>
                <c:pt idx="72">
                  <c:v>-1.9230420000000001</c:v>
                </c:pt>
                <c:pt idx="73">
                  <c:v>-2.6579040000000003</c:v>
                </c:pt>
                <c:pt idx="74">
                  <c:v>-2.6626289999999999</c:v>
                </c:pt>
                <c:pt idx="75">
                  <c:v>-1.8856600000000001</c:v>
                </c:pt>
                <c:pt idx="76">
                  <c:v>-1.1456850000000003</c:v>
                </c:pt>
                <c:pt idx="77">
                  <c:v>-2.3324779999999996</c:v>
                </c:pt>
                <c:pt idx="78">
                  <c:v>-1.4972920000000003</c:v>
                </c:pt>
                <c:pt idx="79">
                  <c:v>-2.7222730000000004</c:v>
                </c:pt>
                <c:pt idx="80">
                  <c:v>-2.3992879999999999</c:v>
                </c:pt>
                <c:pt idx="81">
                  <c:v>-3.1747213177999996</c:v>
                </c:pt>
                <c:pt idx="82">
                  <c:v>-2.7156398554000001</c:v>
                </c:pt>
                <c:pt idx="83">
                  <c:v>-3.0032050000000003</c:v>
                </c:pt>
                <c:pt idx="84">
                  <c:v>-2.1862909999999998</c:v>
                </c:pt>
                <c:pt idx="85">
                  <c:v>-2.9220249999999997</c:v>
                </c:pt>
                <c:pt idx="86">
                  <c:v>-2.7931320000000004</c:v>
                </c:pt>
                <c:pt idx="87">
                  <c:v>-2.3617780000000002</c:v>
                </c:pt>
                <c:pt idx="88">
                  <c:v>-1.8338829999999997</c:v>
                </c:pt>
                <c:pt idx="89">
                  <c:v>-2.5123870000000004</c:v>
                </c:pt>
                <c:pt idx="90">
                  <c:v>-2.2358049999999996</c:v>
                </c:pt>
                <c:pt idx="91">
                  <c:v>-2.5295710000000002</c:v>
                </c:pt>
                <c:pt idx="92">
                  <c:v>-2.5135589999999999</c:v>
                </c:pt>
                <c:pt idx="93">
                  <c:v>-2.4304500000000004</c:v>
                </c:pt>
                <c:pt idx="94">
                  <c:v>-2.825958</c:v>
                </c:pt>
                <c:pt idx="95">
                  <c:v>-3.3818539999999997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502336"/>
        <c:axId val="-976509952"/>
      </c:lineChart>
      <c:scatterChart>
        <c:scatterStyle val="lineMarker"/>
        <c:varyColors val="0"/>
        <c:ser>
          <c:idx val="3"/>
          <c:order val="3"/>
          <c:tx>
            <c:strRef>
              <c:f>'20'!$B$129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8-4FB8-9DCB-E8E45DF13D4F}"/>
                </c:ext>
              </c:extLst>
            </c:dLbl>
            <c:dLbl>
              <c:idx val="1"/>
              <c:layout>
                <c:manualLayout>
                  <c:x val="1.1343155276322167E-2"/>
                  <c:y val="3.953586398715085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8-4FB8-9DCB-E8E45DF13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'20'!$A$130:$A$131</c:f>
              <c:numCache>
                <c:formatCode>0</c:formatCode>
                <c:ptCount val="2"/>
                <c:pt idx="0">
                  <c:v>83</c:v>
                </c:pt>
                <c:pt idx="1">
                  <c:v>83</c:v>
                </c:pt>
              </c:numCache>
            </c:numRef>
          </c:xVal>
          <c:yVal>
            <c:numRef>
              <c:f>'20'!$B$130:$B$131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9072"/>
        <c:axId val="-976508320"/>
      </c:scatterChart>
      <c:dateAx>
        <c:axId val="-9765023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9952"/>
        <c:scaling>
          <c:orientation val="minMax"/>
          <c:max val="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 val="autoZero"/>
        <c:crossBetween val="between"/>
      </c:valAx>
      <c:valAx>
        <c:axId val="-976499072"/>
        <c:scaling>
          <c:orientation val="minMax"/>
          <c:max val="96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6508320"/>
        <c:crosses val="max"/>
        <c:crossBetween val="midCat"/>
      </c:valAx>
      <c:valAx>
        <c:axId val="-976508320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49907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67385913777354E-2"/>
          <c:y val="0.13718087600446249"/>
          <c:w val="0.8089502762430939"/>
          <c:h val="0.6832504971786124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'21'!$B$26</c:f>
              <c:strCache>
                <c:ptCount val="1"/>
                <c:pt idx="0">
                  <c:v>propane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'21'!$C$26:$X$26</c:f>
              <c:numCache>
                <c:formatCode>0.00</c:formatCode>
                <c:ptCount val="22"/>
                <c:pt idx="0">
                  <c:v>0.18103860383000001</c:v>
                </c:pt>
                <c:pt idx="1">
                  <c:v>0.19568473973</c:v>
                </c:pt>
                <c:pt idx="2">
                  <c:v>0.18233403288</c:v>
                </c:pt>
                <c:pt idx="3">
                  <c:v>0.13933212603</c:v>
                </c:pt>
                <c:pt idx="4">
                  <c:v>0.13245945081999999</c:v>
                </c:pt>
                <c:pt idx="5">
                  <c:v>6.2311679452000002E-2</c:v>
                </c:pt>
                <c:pt idx="6">
                  <c:v>1.1957958903999999E-2</c:v>
                </c:pt>
                <c:pt idx="7">
                  <c:v>-1.4400073972999999E-2</c:v>
                </c:pt>
                <c:pt idx="8">
                  <c:v>-5.4726661202000003E-2</c:v>
                </c:pt>
                <c:pt idx="9">
                  <c:v>-0.17501173425</c:v>
                </c:pt>
                <c:pt idx="10">
                  <c:v>-0.31520097260000002</c:v>
                </c:pt>
                <c:pt idx="11">
                  <c:v>-0.4912113863</c:v>
                </c:pt>
                <c:pt idx="12">
                  <c:v>-0.65689627321999999</c:v>
                </c:pt>
                <c:pt idx="13">
                  <c:v>-0.75761447671000004</c:v>
                </c:pt>
                <c:pt idx="14">
                  <c:v>-0.79254433699000004</c:v>
                </c:pt>
                <c:pt idx="15">
                  <c:v>-0.94905866848999998</c:v>
                </c:pt>
                <c:pt idx="16">
                  <c:v>-1.1357285792</c:v>
                </c:pt>
                <c:pt idx="17">
                  <c:v>-1.1984581342</c:v>
                </c:pt>
                <c:pt idx="18">
                  <c:v>-1.2717028136999999</c:v>
                </c:pt>
                <c:pt idx="19">
                  <c:v>-1.4956596931999999</c:v>
                </c:pt>
                <c:pt idx="20">
                  <c:v>-1.6464330764999999</c:v>
                </c:pt>
                <c:pt idx="21">
                  <c:v>-1.6773721014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4-4EE2-BA2A-B68AD027F3AD}"/>
            </c:ext>
          </c:extLst>
        </c:ser>
        <c:ser>
          <c:idx val="2"/>
          <c:order val="1"/>
          <c:tx>
            <c:strRef>
              <c:f>'21'!$B$27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'21'!$C$27:$X$27</c:f>
              <c:numCache>
                <c:formatCode>0.00</c:formatCode>
                <c:ptCount val="22"/>
                <c:pt idx="0">
                  <c:v>4.0382786885000002E-4</c:v>
                </c:pt>
                <c:pt idx="1">
                  <c:v>6.3250958904E-4</c:v>
                </c:pt>
                <c:pt idx="2">
                  <c:v>4.1865753424999999E-4</c:v>
                </c:pt>
                <c:pt idx="3">
                  <c:v>3.2271780822000002E-4</c:v>
                </c:pt>
                <c:pt idx="4">
                  <c:v>3.3015027321999998E-4</c:v>
                </c:pt>
                <c:pt idx="5">
                  <c:v>3.5024383561999998E-4</c:v>
                </c:pt>
                <c:pt idx="6">
                  <c:v>3.6975890411000001E-4</c:v>
                </c:pt>
                <c:pt idx="7">
                  <c:v>3.2614520548E-4</c:v>
                </c:pt>
                <c:pt idx="8">
                  <c:v>3.1421311475000001E-4</c:v>
                </c:pt>
                <c:pt idx="9">
                  <c:v>3.3705205479000002E-4</c:v>
                </c:pt>
                <c:pt idx="10">
                  <c:v>-3.7509539725999998E-2</c:v>
                </c:pt>
                <c:pt idx="11">
                  <c:v>-6.4611095889999998E-2</c:v>
                </c:pt>
                <c:pt idx="12">
                  <c:v>-9.4826969945000006E-2</c:v>
                </c:pt>
                <c:pt idx="13">
                  <c:v>-0.17759438082000001</c:v>
                </c:pt>
                <c:pt idx="14">
                  <c:v>-0.25591668766999998</c:v>
                </c:pt>
                <c:pt idx="15">
                  <c:v>-0.27696658355999998</c:v>
                </c:pt>
                <c:pt idx="16">
                  <c:v>-0.27068763115</c:v>
                </c:pt>
                <c:pt idx="17">
                  <c:v>-0.36927176711999998</c:v>
                </c:pt>
                <c:pt idx="18">
                  <c:v>-0.41886086574999998</c:v>
                </c:pt>
                <c:pt idx="19">
                  <c:v>-0.47107678081999999</c:v>
                </c:pt>
                <c:pt idx="20">
                  <c:v>-0.48186098578999997</c:v>
                </c:pt>
                <c:pt idx="21">
                  <c:v>-0.51823393396999995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4-4EE2-BA2A-B68AD027F3AD}"/>
            </c:ext>
          </c:extLst>
        </c:ser>
        <c:ser>
          <c:idx val="3"/>
          <c:order val="2"/>
          <c:tx>
            <c:strRef>
              <c:f>'21'!$B$29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'21'!$C$29:$X$29</c:f>
              <c:numCache>
                <c:formatCode>0.00</c:formatCode>
                <c:ptCount val="22"/>
                <c:pt idx="0">
                  <c:v>4.0103338798000002E-2</c:v>
                </c:pt>
                <c:pt idx="1">
                  <c:v>4.0064265752999997E-2</c:v>
                </c:pt>
                <c:pt idx="2">
                  <c:v>1.5807350684999999E-2</c:v>
                </c:pt>
                <c:pt idx="3">
                  <c:v>1.5858863014E-2</c:v>
                </c:pt>
                <c:pt idx="4">
                  <c:v>-1.2047642076999999E-2</c:v>
                </c:pt>
                <c:pt idx="5">
                  <c:v>-2.748810137E-2</c:v>
                </c:pt>
                <c:pt idx="6">
                  <c:v>-6.2864821917999998E-3</c:v>
                </c:pt>
                <c:pt idx="7">
                  <c:v>-5.2482635616000001E-2</c:v>
                </c:pt>
                <c:pt idx="8">
                  <c:v>-8.8676674863000002E-2</c:v>
                </c:pt>
                <c:pt idx="9">
                  <c:v>-0.10312920822</c:v>
                </c:pt>
                <c:pt idx="10">
                  <c:v>-0.15163440274000001</c:v>
                </c:pt>
                <c:pt idx="11">
                  <c:v>-0.17159646848999999</c:v>
                </c:pt>
                <c:pt idx="12">
                  <c:v>-0.18785296721</c:v>
                </c:pt>
                <c:pt idx="13">
                  <c:v>-0.16575204658000001</c:v>
                </c:pt>
                <c:pt idx="14">
                  <c:v>-0.18254033424999999</c:v>
                </c:pt>
                <c:pt idx="15">
                  <c:v>-0.17101643835999999</c:v>
                </c:pt>
                <c:pt idx="16">
                  <c:v>-0.19168844262000001</c:v>
                </c:pt>
                <c:pt idx="17">
                  <c:v>-0.19633565753000001</c:v>
                </c:pt>
                <c:pt idx="18">
                  <c:v>-0.17136379726000001</c:v>
                </c:pt>
                <c:pt idx="19">
                  <c:v>-0.14996823288</c:v>
                </c:pt>
                <c:pt idx="20">
                  <c:v>-0.13859719508000001</c:v>
                </c:pt>
                <c:pt idx="21">
                  <c:v>-0.17019225616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4-4EE2-BA2A-B68AD027F3AD}"/>
            </c:ext>
          </c:extLst>
        </c:ser>
        <c:ser>
          <c:idx val="4"/>
          <c:order val="3"/>
          <c:tx>
            <c:strRef>
              <c:f>'21'!$B$28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'21'!$C$28:$X$28</c:f>
              <c:numCache>
                <c:formatCode>0.00</c:formatCode>
                <c:ptCount val="22"/>
                <c:pt idx="0">
                  <c:v>3.8184125683000003E-2</c:v>
                </c:pt>
                <c:pt idx="1">
                  <c:v>7.8523120547999994E-2</c:v>
                </c:pt>
                <c:pt idx="2">
                  <c:v>9.3106786301E-2</c:v>
                </c:pt>
                <c:pt idx="3">
                  <c:v>5.0729624658000003E-2</c:v>
                </c:pt>
                <c:pt idx="4">
                  <c:v>5.3002699453999998E-2</c:v>
                </c:pt>
                <c:pt idx="5">
                  <c:v>1.9929290411E-2</c:v>
                </c:pt>
                <c:pt idx="6">
                  <c:v>8.9496931506999992E-3</c:v>
                </c:pt>
                <c:pt idx="7">
                  <c:v>4.8309589041000003E-4</c:v>
                </c:pt>
                <c:pt idx="8">
                  <c:v>-1.3427868852E-3</c:v>
                </c:pt>
                <c:pt idx="9">
                  <c:v>-8.9113945205000003E-3</c:v>
                </c:pt>
                <c:pt idx="10">
                  <c:v>-5.6082010958999999E-2</c:v>
                </c:pt>
                <c:pt idx="11">
                  <c:v>-8.3071605478999999E-2</c:v>
                </c:pt>
                <c:pt idx="12">
                  <c:v>-9.1469770492000002E-2</c:v>
                </c:pt>
                <c:pt idx="13">
                  <c:v>-0.10744454795</c:v>
                </c:pt>
                <c:pt idx="14">
                  <c:v>-0.17350081096</c:v>
                </c:pt>
                <c:pt idx="15">
                  <c:v>-0.22629719726</c:v>
                </c:pt>
                <c:pt idx="16">
                  <c:v>-0.32320968851999998</c:v>
                </c:pt>
                <c:pt idx="17">
                  <c:v>-0.37169570684999997</c:v>
                </c:pt>
                <c:pt idx="18">
                  <c:v>-0.37326026026999998</c:v>
                </c:pt>
                <c:pt idx="19">
                  <c:v>-0.39508557533999999</c:v>
                </c:pt>
                <c:pt idx="20">
                  <c:v>-0.44136479208000001</c:v>
                </c:pt>
                <c:pt idx="21">
                  <c:v>-0.52008870136999996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975124704"/>
        <c:axId val="-975121440"/>
      </c:barChart>
      <c:lineChart>
        <c:grouping val="standard"/>
        <c:varyColors val="0"/>
        <c:ser>
          <c:idx val="0"/>
          <c:order val="4"/>
          <c:tx>
            <c:strRef>
              <c:f>'21'!$B$30</c:f>
              <c:strCache>
                <c:ptCount val="1"/>
                <c:pt idx="0">
                  <c:v>net trade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tx1"/>
              </a:solidFill>
              <a:ln w="9525" cap="flat">
                <a:solidFill>
                  <a:schemeClr val="tx1"/>
                </a:solidFill>
              </a:ln>
              <a:effectLst/>
            </c:spPr>
          </c:marker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'21'!$C$30:$X$30</c:f>
              <c:numCache>
                <c:formatCode>0.00</c:formatCode>
                <c:ptCount val="22"/>
                <c:pt idx="0">
                  <c:v>0.25972989617984998</c:v>
                </c:pt>
                <c:pt idx="1">
                  <c:v>0.31490463562003995</c:v>
                </c:pt>
                <c:pt idx="2">
                  <c:v>0.29166682740025002</c:v>
                </c:pt>
                <c:pt idx="3">
                  <c:v>0.20624333151021998</c:v>
                </c:pt>
                <c:pt idx="4">
                  <c:v>0.17374465847022</c:v>
                </c:pt>
                <c:pt idx="5">
                  <c:v>5.5103112328620002E-2</c:v>
                </c:pt>
                <c:pt idx="6">
                  <c:v>1.4990928767010001E-2</c:v>
                </c:pt>
                <c:pt idx="7">
                  <c:v>-6.6073468493109994E-2</c:v>
                </c:pt>
                <c:pt idx="8">
                  <c:v>-0.14443190983545001</c:v>
                </c:pt>
                <c:pt idx="9">
                  <c:v>-0.28671528493570997</c:v>
                </c:pt>
                <c:pt idx="10">
                  <c:v>-0.56042692602500011</c:v>
                </c:pt>
                <c:pt idx="11">
                  <c:v>-0.8104905561589999</c:v>
                </c:pt>
                <c:pt idx="12">
                  <c:v>-1.0310459808670001</c:v>
                </c:pt>
                <c:pt idx="13">
                  <c:v>-1.2084054520600001</c:v>
                </c:pt>
                <c:pt idx="14">
                  <c:v>-1.40450216987</c:v>
                </c:pt>
                <c:pt idx="15">
                  <c:v>-1.6233388876699999</c:v>
                </c:pt>
                <c:pt idx="16">
                  <c:v>-1.92131434149</c:v>
                </c:pt>
                <c:pt idx="17">
                  <c:v>-2.1357612656999998</c:v>
                </c:pt>
                <c:pt idx="18">
                  <c:v>-2.23518773698</c:v>
                </c:pt>
                <c:pt idx="19">
                  <c:v>-2.5117902822399998</c:v>
                </c:pt>
                <c:pt idx="20">
                  <c:v>-2.7082560494499996</c:v>
                </c:pt>
                <c:pt idx="21">
                  <c:v>-2.8858869928999997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4704"/>
        <c:axId val="-975121440"/>
      </c:lineChart>
      <c:scatterChart>
        <c:scatterStyle val="lineMarker"/>
        <c:varyColors val="0"/>
        <c:ser>
          <c:idx val="5"/>
          <c:order val="5"/>
          <c:tx>
            <c:strRef>
              <c:f>'21'!$C$42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'21'!$B$43:$B$44</c:f>
              <c:numCache>
                <c:formatCode>General</c:formatCode>
                <c:ptCount val="2"/>
                <c:pt idx="0">
                  <c:v>20.5</c:v>
                </c:pt>
                <c:pt idx="1">
                  <c:v>20.5</c:v>
                </c:pt>
              </c:numCache>
            </c:numRef>
          </c:xVal>
          <c:yVal>
            <c:numRef>
              <c:f>'21'!$C$43:$C$44</c:f>
              <c:numCache>
                <c:formatCode>0.00</c:formatCode>
                <c:ptCount val="2"/>
                <c:pt idx="0">
                  <c:v>0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31776"/>
        <c:axId val="-975134496"/>
      </c:scatterChart>
      <c:catAx>
        <c:axId val="-97512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1440"/>
        <c:crosses val="autoZero"/>
        <c:auto val="0"/>
        <c:lblAlgn val="ctr"/>
        <c:lblOffset val="100"/>
        <c:tickLblSkip val="2"/>
        <c:noMultiLvlLbl val="1"/>
      </c:catAx>
      <c:valAx>
        <c:axId val="-975121440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4704"/>
        <c:crosses val="autoZero"/>
        <c:crossBetween val="between"/>
        <c:majorUnit val="0.5"/>
      </c:valAx>
      <c:valAx>
        <c:axId val="-975134496"/>
        <c:scaling>
          <c:orientation val="minMax"/>
          <c:max val="2.5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31776"/>
        <c:crosses val="max"/>
        <c:crossBetween val="midCat"/>
      </c:valAx>
      <c:valAx>
        <c:axId val="-97513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3449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Henry Hub natural gas price and NYMEX confidence intervals</a:t>
            </a:r>
          </a:p>
          <a:p>
            <a:pPr algn="l">
              <a:defRPr baseline="0"/>
            </a:pPr>
            <a:r>
              <a:rPr lang="en-US" sz="1000" b="0" baseline="0"/>
              <a:t>dollars per million British thermal units</a:t>
            </a:r>
          </a:p>
        </c:rich>
      </c:tx>
      <c:layout>
        <c:manualLayout>
          <c:xMode val="edge"/>
          <c:yMode val="edge"/>
          <c:x val="1.8297712785901763E-3"/>
          <c:y val="3.913648029112405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627936751808462E-2"/>
          <c:y val="0.13167916510436195"/>
          <c:w val="0.73231675308879074"/>
          <c:h val="0.56820836346011738"/>
        </c:manualLayout>
      </c:layout>
      <c:lineChart>
        <c:grouping val="standard"/>
        <c:varyColors val="0"/>
        <c:ser>
          <c:idx val="0"/>
          <c:order val="0"/>
          <c:tx>
            <c:v>Historical spot price</c:v>
          </c:tx>
          <c:spPr>
            <a:ln>
              <a:solidFill>
                <a:schemeClr val="tx2">
                  <a:lumMod val="90000"/>
                  <a:lumOff val="10000"/>
                </a:schemeClr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'22'!$C$29:$C$112</c:f>
              <c:numCache>
                <c:formatCode>0.00</c:formatCode>
                <c:ptCount val="84"/>
                <c:pt idx="0">
                  <c:v>3.109</c:v>
                </c:pt>
                <c:pt idx="1">
                  <c:v>2.6909999999999998</c:v>
                </c:pt>
                <c:pt idx="2">
                  <c:v>2.948</c:v>
                </c:pt>
                <c:pt idx="3">
                  <c:v>2.6469999999999998</c:v>
                </c:pt>
                <c:pt idx="4">
                  <c:v>2.6379999999999999</c:v>
                </c:pt>
                <c:pt idx="5">
                  <c:v>2.399</c:v>
                </c:pt>
                <c:pt idx="6">
                  <c:v>2.3660000000000001</c:v>
                </c:pt>
                <c:pt idx="7">
                  <c:v>2.2210000000000001</c:v>
                </c:pt>
                <c:pt idx="8">
                  <c:v>2.5590000000000002</c:v>
                </c:pt>
                <c:pt idx="9">
                  <c:v>2.331</c:v>
                </c:pt>
                <c:pt idx="10">
                  <c:v>2.653</c:v>
                </c:pt>
                <c:pt idx="11">
                  <c:v>2.2189999999999999</c:v>
                </c:pt>
                <c:pt idx="12">
                  <c:v>2.02</c:v>
                </c:pt>
                <c:pt idx="13">
                  <c:v>1.91</c:v>
                </c:pt>
                <c:pt idx="14">
                  <c:v>1.79</c:v>
                </c:pt>
                <c:pt idx="15">
                  <c:v>1.74</c:v>
                </c:pt>
                <c:pt idx="16">
                  <c:v>1.748</c:v>
                </c:pt>
                <c:pt idx="17">
                  <c:v>1.631</c:v>
                </c:pt>
                <c:pt idx="18">
                  <c:v>1.7669999999999999</c:v>
                </c:pt>
                <c:pt idx="19">
                  <c:v>2.2999999999999998</c:v>
                </c:pt>
                <c:pt idx="20">
                  <c:v>1.9219999999999999</c:v>
                </c:pt>
                <c:pt idx="21">
                  <c:v>2.39</c:v>
                </c:pt>
                <c:pt idx="22">
                  <c:v>2.61</c:v>
                </c:pt>
                <c:pt idx="23">
                  <c:v>2.59</c:v>
                </c:pt>
                <c:pt idx="24">
                  <c:v>2.71</c:v>
                </c:pt>
                <c:pt idx="25">
                  <c:v>5.35</c:v>
                </c:pt>
                <c:pt idx="26">
                  <c:v>2.62</c:v>
                </c:pt>
                <c:pt idx="27">
                  <c:v>2.6629999999999998</c:v>
                </c:pt>
                <c:pt idx="28">
                  <c:v>2.91</c:v>
                </c:pt>
                <c:pt idx="29">
                  <c:v>3.26</c:v>
                </c:pt>
                <c:pt idx="30">
                  <c:v>3.84</c:v>
                </c:pt>
                <c:pt idx="31">
                  <c:v>4.07</c:v>
                </c:pt>
                <c:pt idx="32">
                  <c:v>5.16</c:v>
                </c:pt>
                <c:pt idx="33">
                  <c:v>5.51</c:v>
                </c:pt>
                <c:pt idx="34">
                  <c:v>5.05</c:v>
                </c:pt>
                <c:pt idx="35">
                  <c:v>3.76</c:v>
                </c:pt>
                <c:pt idx="36">
                  <c:v>4.38</c:v>
                </c:pt>
                <c:pt idx="37">
                  <c:v>4.6900000000000004</c:v>
                </c:pt>
                <c:pt idx="38">
                  <c:v>4.9000000000000004</c:v>
                </c:pt>
                <c:pt idx="39">
                  <c:v>6.59</c:v>
                </c:pt>
                <c:pt idx="40">
                  <c:v>8.14</c:v>
                </c:pt>
                <c:pt idx="41">
                  <c:v>7.7</c:v>
                </c:pt>
                <c:pt idx="42">
                  <c:v>7.2839999999999998</c:v>
                </c:pt>
                <c:pt idx="43">
                  <c:v>8.8000000000000007</c:v>
                </c:pt>
                <c:pt idx="44">
                  <c:v>7.88</c:v>
                </c:pt>
                <c:pt idx="45">
                  <c:v>5.66</c:v>
                </c:pt>
                <c:pt idx="46">
                  <c:v>5.45</c:v>
                </c:pt>
                <c:pt idx="47">
                  <c:v>5.53</c:v>
                </c:pt>
                <c:pt idx="48">
                  <c:v>3.27</c:v>
                </c:pt>
                <c:pt idx="49">
                  <c:v>2.38</c:v>
                </c:pt>
                <c:pt idx="50">
                  <c:v>2.31</c:v>
                </c:pt>
                <c:pt idx="51">
                  <c:v>2.16</c:v>
                </c:pt>
                <c:pt idx="52">
                  <c:v>2.15</c:v>
                </c:pt>
                <c:pt idx="53">
                  <c:v>2.1800000000000002</c:v>
                </c:pt>
                <c:pt idx="54">
                  <c:v>2.5499999999999998</c:v>
                </c:pt>
                <c:pt idx="55">
                  <c:v>2.58</c:v>
                </c:pt>
                <c:pt idx="56">
                  <c:v>2.64</c:v>
                </c:pt>
                <c:pt idx="57">
                  <c:v>2.98</c:v>
                </c:pt>
                <c:pt idx="58">
                  <c:v>2.71</c:v>
                </c:pt>
                <c:pt idx="59">
                  <c:v>2.52</c:v>
                </c:pt>
                <c:pt idx="60">
                  <c:v>3.18</c:v>
                </c:pt>
                <c:pt idx="61">
                  <c:v>1.72</c:v>
                </c:pt>
                <c:pt idx="62">
                  <c:v>1.49</c:v>
                </c:pt>
                <c:pt idx="63">
                  <c:v>1.6</c:v>
                </c:pt>
                <c:pt idx="64">
                  <c:v>2.12</c:v>
                </c:pt>
                <c:pt idx="65">
                  <c:v>2.5299999999999998</c:v>
                </c:pt>
                <c:pt idx="66">
                  <c:v>2.0699999999999998</c:v>
                </c:pt>
                <c:pt idx="67">
                  <c:v>1.99</c:v>
                </c:pt>
                <c:pt idx="68">
                  <c:v>2.2799999999999998</c:v>
                </c:pt>
                <c:pt idx="69">
                  <c:v>2.2000000000000002</c:v>
                </c:pt>
                <c:pt idx="70">
                  <c:v>2.02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7-42DA-AEA4-B179C746FC3C}"/>
            </c:ext>
          </c:extLst>
        </c:ser>
        <c:ser>
          <c:idx val="1"/>
          <c:order val="1"/>
          <c:tx>
            <c:v>STEO forecast price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'22'!$D$29:$D$112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2.02</c:v>
                </c:pt>
                <c:pt idx="71">
                  <c:v>3.1230289999999998</c:v>
                </c:pt>
                <c:pt idx="72">
                  <c:v>3.2634750000000001</c:v>
                </c:pt>
                <c:pt idx="73">
                  <c:v>2.9174099999999998</c:v>
                </c:pt>
                <c:pt idx="74">
                  <c:v>2.658312</c:v>
                </c:pt>
                <c:pt idx="75">
                  <c:v>2.4019689999999998</c:v>
                </c:pt>
                <c:pt idx="76">
                  <c:v>2.3783439999999998</c:v>
                </c:pt>
                <c:pt idx="77">
                  <c:v>2.545992</c:v>
                </c:pt>
                <c:pt idx="78">
                  <c:v>2.799579</c:v>
                </c:pt>
                <c:pt idx="79">
                  <c:v>3.101572</c:v>
                </c:pt>
                <c:pt idx="80">
                  <c:v>3.1509670000000001</c:v>
                </c:pt>
                <c:pt idx="81">
                  <c:v>3.1517680000000001</c:v>
                </c:pt>
                <c:pt idx="82">
                  <c:v>3.4180000000000001</c:v>
                </c:pt>
                <c:pt idx="83">
                  <c:v>3.6240000000000001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7-42DA-AEA4-B179C746FC3C}"/>
            </c:ext>
          </c:extLst>
        </c:ser>
        <c:ser>
          <c:idx val="2"/>
          <c:order val="2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'22'!$E$29:$E$112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3.1480000000000006</c:v>
                </c:pt>
                <c:pt idx="73">
                  <c:v>3.0150000000000001</c:v>
                </c:pt>
                <c:pt idx="74">
                  <c:v>2.7768000000000002</c:v>
                </c:pt>
                <c:pt idx="75">
                  <c:v>2.7732000000000001</c:v>
                </c:pt>
                <c:pt idx="76">
                  <c:v>2.8832</c:v>
                </c:pt>
                <c:pt idx="77">
                  <c:v>3.0569999999999995</c:v>
                </c:pt>
                <c:pt idx="78">
                  <c:v>3.2347999999999999</c:v>
                </c:pt>
                <c:pt idx="79">
                  <c:v>3.2856000000000001</c:v>
                </c:pt>
                <c:pt idx="80">
                  <c:v>3.2725999999999997</c:v>
                </c:pt>
                <c:pt idx="81">
                  <c:v>3.3550000000000004</c:v>
                </c:pt>
                <c:pt idx="82">
                  <c:v>3.6462000000000003</c:v>
                </c:pt>
                <c:pt idx="83">
                  <c:v>4.0944000000000003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7-42DA-AEA4-B179C746FC3C}"/>
            </c:ext>
          </c:extLst>
        </c:ser>
        <c:ser>
          <c:idx val="3"/>
          <c:order val="3"/>
          <c:tx>
            <c:strRef>
              <c:f>'22'!$B$133</c:f>
              <c:strCache>
                <c:ptCount val="1"/>
                <c:pt idx="0">
                  <c:v>95% NYMEX futures upper confidence interval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circle"/>
            <c:size val="5"/>
            <c:spPr>
              <a:solidFill>
                <a:schemeClr val="accent3"/>
              </a:solidFill>
              <a:ln w="15875">
                <a:noFill/>
              </a:ln>
            </c:spPr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'22'!$H$29:$H$112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2.3101097928457413</c:v>
                </c:pt>
                <c:pt idx="73">
                  <c:v>1.8465732923828135</c:v>
                </c:pt>
                <c:pt idx="74">
                  <c:v>1.6191598583546096</c:v>
                </c:pt>
                <c:pt idx="75">
                  <c:v>1.5792315951975273</c:v>
                </c:pt>
                <c:pt idx="76">
                  <c:v>1.6107231675174241</c:v>
                </c:pt>
                <c:pt idx="77">
                  <c:v>1.6945029783399088</c:v>
                </c:pt>
                <c:pt idx="78">
                  <c:v>1.790762717677163</c:v>
                </c:pt>
                <c:pt idx="79">
                  <c:v>1.7796674715292957</c:v>
                </c:pt>
                <c:pt idx="80">
                  <c:v>1.7266941679322672</c:v>
                </c:pt>
                <c:pt idx="81">
                  <c:v>1.723703783908606</c:v>
                </c:pt>
                <c:pt idx="82">
                  <c:v>1.818784958003421</c:v>
                </c:pt>
                <c:pt idx="83">
                  <c:v>1.9886709174900181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C7-42DA-AEA4-B179C746FC3C}"/>
            </c:ext>
          </c:extLst>
        </c:ser>
        <c:ser>
          <c:idx val="4"/>
          <c:order val="4"/>
          <c:tx>
            <c:strRef>
              <c:f>'22'!$B$134</c:f>
              <c:strCache>
                <c:ptCount val="1"/>
                <c:pt idx="0">
                  <c:v>95% NYMEX futures lower confidence interval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circle"/>
            <c:size val="5"/>
            <c:spPr>
              <a:solidFill>
                <a:schemeClr val="accent3"/>
              </a:solidFill>
              <a:ln w="15875">
                <a:noFill/>
              </a:ln>
            </c:spPr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'22'!$I$29:$I$112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4.2897978402110271</c:v>
                </c:pt>
                <c:pt idx="73">
                  <c:v>4.9227534252214795</c:v>
                </c:pt>
                <c:pt idx="74">
                  <c:v>4.7621105477723065</c:v>
                </c:pt>
                <c:pt idx="75">
                  <c:v>4.8698609269136801</c:v>
                </c:pt>
                <c:pt idx="76">
                  <c:v>5.1609378989764085</c:v>
                </c:pt>
                <c:pt idx="77">
                  <c:v>5.5150384032700037</c:v>
                </c:pt>
                <c:pt idx="78">
                  <c:v>5.8432817127067453</c:v>
                </c:pt>
                <c:pt idx="79">
                  <c:v>6.0658339452164878</c:v>
                </c:pt>
                <c:pt idx="80">
                  <c:v>6.2025522289365336</c:v>
                </c:pt>
                <c:pt idx="81">
                  <c:v>6.5301388237811162</c:v>
                </c:pt>
                <c:pt idx="82">
                  <c:v>7.3097011174946154</c:v>
                </c:pt>
                <c:pt idx="83">
                  <c:v>8.4298066676404471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C7-42DA-AEA4-B179C746F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07840"/>
        <c:axId val="-975110560"/>
      </c:lineChart>
      <c:catAx>
        <c:axId val="-9751078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5110560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-975110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5107840"/>
        <c:crossesAt val="1"/>
        <c:crossBetween val="midCat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60607511018854E-2"/>
          <c:y val="0.13562714669855744"/>
          <c:w val="0.90211490665900462"/>
          <c:h val="0.66747926822147263"/>
        </c:manualLayout>
      </c:layout>
      <c:lineChart>
        <c:grouping val="standard"/>
        <c:varyColors val="0"/>
        <c:ser>
          <c:idx val="0"/>
          <c:order val="0"/>
          <c:tx>
            <c:strRef>
              <c:f>'23'!$D$25</c:f>
              <c:strCache>
                <c:ptCount val="1"/>
                <c:pt idx="0">
                  <c:v>monthly residential price</c:v>
                </c:pt>
              </c:strCache>
            </c:strRef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'23'!$D$26:$D$97</c:f>
              <c:numCache>
                <c:formatCode>0.000</c:formatCode>
                <c:ptCount val="72"/>
                <c:pt idx="0">
                  <c:v>9.43</c:v>
                </c:pt>
                <c:pt idx="1">
                  <c:v>9.19</c:v>
                </c:pt>
                <c:pt idx="2">
                  <c:v>9.8000000000000007</c:v>
                </c:pt>
                <c:pt idx="3">
                  <c:v>10.42</c:v>
                </c:pt>
                <c:pt idx="4">
                  <c:v>11.79</c:v>
                </c:pt>
                <c:pt idx="5">
                  <c:v>15.33</c:v>
                </c:pt>
                <c:pt idx="6">
                  <c:v>17.489999999999998</c:v>
                </c:pt>
                <c:pt idx="7">
                  <c:v>18.27</c:v>
                </c:pt>
                <c:pt idx="8">
                  <c:v>16.850000000000001</c:v>
                </c:pt>
                <c:pt idx="9">
                  <c:v>12.26</c:v>
                </c:pt>
                <c:pt idx="10">
                  <c:v>10.99</c:v>
                </c:pt>
                <c:pt idx="11">
                  <c:v>9.75</c:v>
                </c:pt>
                <c:pt idx="12">
                  <c:v>9.6199999999999992</c:v>
                </c:pt>
                <c:pt idx="13">
                  <c:v>9.2799999999999994</c:v>
                </c:pt>
                <c:pt idx="14">
                  <c:v>10.47</c:v>
                </c:pt>
                <c:pt idx="15">
                  <c:v>12.27</c:v>
                </c:pt>
                <c:pt idx="16">
                  <c:v>14.07</c:v>
                </c:pt>
                <c:pt idx="17">
                  <c:v>17.739999999999998</c:v>
                </c:pt>
                <c:pt idx="18">
                  <c:v>19.809999999999999</c:v>
                </c:pt>
                <c:pt idx="19">
                  <c:v>20.86</c:v>
                </c:pt>
                <c:pt idx="20">
                  <c:v>20.13</c:v>
                </c:pt>
                <c:pt idx="21">
                  <c:v>17.399999999999999</c:v>
                </c:pt>
                <c:pt idx="22">
                  <c:v>13.11</c:v>
                </c:pt>
                <c:pt idx="23">
                  <c:v>13.08</c:v>
                </c:pt>
                <c:pt idx="24">
                  <c:v>12.04</c:v>
                </c:pt>
                <c:pt idx="25">
                  <c:v>12.14</c:v>
                </c:pt>
                <c:pt idx="26">
                  <c:v>12.94</c:v>
                </c:pt>
                <c:pt idx="27">
                  <c:v>13.97</c:v>
                </c:pt>
                <c:pt idx="28">
                  <c:v>17.670000000000002</c:v>
                </c:pt>
                <c:pt idx="29">
                  <c:v>22.5</c:v>
                </c:pt>
                <c:pt idx="30">
                  <c:v>24.55</c:v>
                </c:pt>
                <c:pt idx="31">
                  <c:v>25.34</c:v>
                </c:pt>
                <c:pt idx="32">
                  <c:v>24.5</c:v>
                </c:pt>
                <c:pt idx="33">
                  <c:v>18.61</c:v>
                </c:pt>
                <c:pt idx="34">
                  <c:v>15.55</c:v>
                </c:pt>
                <c:pt idx="35">
                  <c:v>14.68</c:v>
                </c:pt>
                <c:pt idx="36">
                  <c:v>15.25</c:v>
                </c:pt>
                <c:pt idx="37">
                  <c:v>14.98</c:v>
                </c:pt>
                <c:pt idx="38">
                  <c:v>13.76</c:v>
                </c:pt>
                <c:pt idx="39">
                  <c:v>14.4</c:v>
                </c:pt>
                <c:pt idx="40">
                  <c:v>16.7</c:v>
                </c:pt>
                <c:pt idx="41">
                  <c:v>20.11</c:v>
                </c:pt>
                <c:pt idx="42">
                  <c:v>21.98</c:v>
                </c:pt>
                <c:pt idx="43">
                  <c:v>23.23</c:v>
                </c:pt>
                <c:pt idx="44">
                  <c:v>21.86</c:v>
                </c:pt>
                <c:pt idx="45">
                  <c:v>16.71</c:v>
                </c:pt>
                <c:pt idx="46">
                  <c:v>13.37</c:v>
                </c:pt>
                <c:pt idx="47">
                  <c:v>12.94</c:v>
                </c:pt>
                <c:pt idx="48">
                  <c:v>11.81</c:v>
                </c:pt>
                <c:pt idx="49">
                  <c:v>13.25</c:v>
                </c:pt>
                <c:pt idx="50">
                  <c:v>13.81</c:v>
                </c:pt>
                <c:pt idx="51">
                  <c:v>14.59</c:v>
                </c:pt>
                <c:pt idx="52">
                  <c:v>18.03</c:v>
                </c:pt>
                <c:pt idx="53">
                  <c:v>21.1</c:v>
                </c:pt>
                <c:pt idx="54">
                  <c:v>22.98</c:v>
                </c:pt>
                <c:pt idx="55">
                  <c:v>23.46</c:v>
                </c:pt>
                <c:pt idx="56">
                  <c:v>22.74</c:v>
                </c:pt>
                <c:pt idx="57">
                  <c:v>17.15579</c:v>
                </c:pt>
                <c:pt idx="58">
                  <c:v>13.92037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1-4DD0-8AE6-B9DD5C1C6554}"/>
            </c:ext>
          </c:extLst>
        </c:ser>
        <c:ser>
          <c:idx val="1"/>
          <c:order val="1"/>
          <c:tx>
            <c:strRef>
              <c:f>'23'!$F$25</c:f>
              <c:strCache>
                <c:ptCount val="1"/>
                <c:pt idx="0">
                  <c:v>annual average residential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'23'!$F$26:$F$97</c:f>
              <c:numCache>
                <c:formatCode>0.000</c:formatCode>
                <c:ptCount val="72"/>
                <c:pt idx="1">
                  <c:v>12.630833333333333</c:v>
                </c:pt>
                <c:pt idx="2">
                  <c:v>12.630833333333333</c:v>
                </c:pt>
                <c:pt idx="3">
                  <c:v>12.630833333333333</c:v>
                </c:pt>
                <c:pt idx="4">
                  <c:v>12.630833333333333</c:v>
                </c:pt>
                <c:pt idx="5">
                  <c:v>12.630833333333333</c:v>
                </c:pt>
                <c:pt idx="6">
                  <c:v>12.630833333333333</c:v>
                </c:pt>
                <c:pt idx="7">
                  <c:v>12.630833333333333</c:v>
                </c:pt>
                <c:pt idx="8">
                  <c:v>12.630833333333333</c:v>
                </c:pt>
                <c:pt idx="9">
                  <c:v>12.630833333333333</c:v>
                </c:pt>
                <c:pt idx="10">
                  <c:v>12.630833333333333</c:v>
                </c:pt>
                <c:pt idx="13">
                  <c:v>14.82</c:v>
                </c:pt>
                <c:pt idx="14">
                  <c:v>14.82</c:v>
                </c:pt>
                <c:pt idx="15">
                  <c:v>14.82</c:v>
                </c:pt>
                <c:pt idx="16">
                  <c:v>14.82</c:v>
                </c:pt>
                <c:pt idx="17">
                  <c:v>14.82</c:v>
                </c:pt>
                <c:pt idx="18">
                  <c:v>14.82</c:v>
                </c:pt>
                <c:pt idx="19">
                  <c:v>14.82</c:v>
                </c:pt>
                <c:pt idx="20">
                  <c:v>14.82</c:v>
                </c:pt>
                <c:pt idx="21">
                  <c:v>14.82</c:v>
                </c:pt>
                <c:pt idx="22">
                  <c:v>14.82</c:v>
                </c:pt>
                <c:pt idx="25">
                  <c:v>17.874166666666667</c:v>
                </c:pt>
                <c:pt idx="26">
                  <c:v>17.874166666666667</c:v>
                </c:pt>
                <c:pt idx="27">
                  <c:v>17.874166666666667</c:v>
                </c:pt>
                <c:pt idx="28">
                  <c:v>17.874166666666667</c:v>
                </c:pt>
                <c:pt idx="29">
                  <c:v>17.874166666666667</c:v>
                </c:pt>
                <c:pt idx="30">
                  <c:v>17.874166666666667</c:v>
                </c:pt>
                <c:pt idx="31">
                  <c:v>17.874166666666667</c:v>
                </c:pt>
                <c:pt idx="32">
                  <c:v>17.874166666666667</c:v>
                </c:pt>
                <c:pt idx="33">
                  <c:v>17.874166666666667</c:v>
                </c:pt>
                <c:pt idx="34">
                  <c:v>17.874166666666667</c:v>
                </c:pt>
                <c:pt idx="37">
                  <c:v>17.107499999999998</c:v>
                </c:pt>
                <c:pt idx="38">
                  <c:v>17.107499999999998</c:v>
                </c:pt>
                <c:pt idx="39">
                  <c:v>17.107499999999998</c:v>
                </c:pt>
                <c:pt idx="40">
                  <c:v>17.107499999999998</c:v>
                </c:pt>
                <c:pt idx="41">
                  <c:v>17.107499999999998</c:v>
                </c:pt>
                <c:pt idx="42">
                  <c:v>17.107499999999998</c:v>
                </c:pt>
                <c:pt idx="43">
                  <c:v>17.107499999999998</c:v>
                </c:pt>
                <c:pt idx="44">
                  <c:v>17.107499999999998</c:v>
                </c:pt>
                <c:pt idx="45">
                  <c:v>17.107499999999998</c:v>
                </c:pt>
                <c:pt idx="46">
                  <c:v>17.107499999999998</c:v>
                </c:pt>
                <c:pt idx="49">
                  <c:v>17.133981666666667</c:v>
                </c:pt>
                <c:pt idx="50">
                  <c:v>17.133981666666667</c:v>
                </c:pt>
                <c:pt idx="51">
                  <c:v>17.133981666666667</c:v>
                </c:pt>
                <c:pt idx="52">
                  <c:v>17.133981666666667</c:v>
                </c:pt>
                <c:pt idx="53">
                  <c:v>17.133981666666667</c:v>
                </c:pt>
                <c:pt idx="54">
                  <c:v>17.133981666666667</c:v>
                </c:pt>
                <c:pt idx="55">
                  <c:v>17.133981666666667</c:v>
                </c:pt>
                <c:pt idx="56">
                  <c:v>17.133981666666667</c:v>
                </c:pt>
                <c:pt idx="57">
                  <c:v>17.133981666666667</c:v>
                </c:pt>
                <c:pt idx="58">
                  <c:v>17.133981666666667</c:v>
                </c:pt>
                <c:pt idx="61">
                  <c:v>15.519665833333333</c:v>
                </c:pt>
                <c:pt idx="62">
                  <c:v>15.519665833333333</c:v>
                </c:pt>
                <c:pt idx="63">
                  <c:v>15.519665833333333</c:v>
                </c:pt>
                <c:pt idx="64">
                  <c:v>15.519665833333333</c:v>
                </c:pt>
                <c:pt idx="65">
                  <c:v>15.519665833333333</c:v>
                </c:pt>
                <c:pt idx="66">
                  <c:v>15.519665833333333</c:v>
                </c:pt>
                <c:pt idx="67">
                  <c:v>15.519665833333333</c:v>
                </c:pt>
                <c:pt idx="68">
                  <c:v>15.519665833333333</c:v>
                </c:pt>
                <c:pt idx="69">
                  <c:v>15.519665833333333</c:v>
                </c:pt>
                <c:pt idx="70">
                  <c:v>15.519665833333333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1-4DD0-8AE6-B9DD5C1C6554}"/>
            </c:ext>
          </c:extLst>
        </c:ser>
        <c:ser>
          <c:idx val="3"/>
          <c:order val="2"/>
          <c:tx>
            <c:strRef>
              <c:f>'23'!$I$25</c:f>
              <c:strCache>
                <c:ptCount val="1"/>
                <c:pt idx="0">
                  <c:v>monthly Henry Hub spot price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'23'!$I$26:$I$97</c:f>
              <c:numCache>
                <c:formatCode>0.000</c:formatCode>
                <c:ptCount val="72"/>
                <c:pt idx="0">
                  <c:v>2.0987800000000001</c:v>
                </c:pt>
                <c:pt idx="1">
                  <c:v>1.9844900000000001</c:v>
                </c:pt>
                <c:pt idx="2">
                  <c:v>1.85981</c:v>
                </c:pt>
                <c:pt idx="3">
                  <c:v>1.80786</c:v>
                </c:pt>
                <c:pt idx="4">
                  <c:v>1.8161719999999999</c:v>
                </c:pt>
                <c:pt idx="5">
                  <c:v>1.694609</c:v>
                </c:pt>
                <c:pt idx="6">
                  <c:v>1.8359129999999999</c:v>
                </c:pt>
                <c:pt idx="7">
                  <c:v>2.3896999999999999</c:v>
                </c:pt>
                <c:pt idx="8">
                  <c:v>1.996958</c:v>
                </c:pt>
                <c:pt idx="9">
                  <c:v>2.4832100000000001</c:v>
                </c:pt>
                <c:pt idx="10">
                  <c:v>2.7117900000000001</c:v>
                </c:pt>
                <c:pt idx="11">
                  <c:v>2.6910099999999999</c:v>
                </c:pt>
                <c:pt idx="12">
                  <c:v>2.81569</c:v>
                </c:pt>
                <c:pt idx="13">
                  <c:v>5.5586500000000001</c:v>
                </c:pt>
                <c:pt idx="14">
                  <c:v>2.7221799999999998</c:v>
                </c:pt>
                <c:pt idx="15">
                  <c:v>2.7668569999999999</c:v>
                </c:pt>
                <c:pt idx="16">
                  <c:v>3.0234899999999998</c:v>
                </c:pt>
                <c:pt idx="17">
                  <c:v>3.38714</c:v>
                </c:pt>
                <c:pt idx="18">
                  <c:v>3.98976</c:v>
                </c:pt>
                <c:pt idx="19">
                  <c:v>4.2287299999999997</c:v>
                </c:pt>
                <c:pt idx="20">
                  <c:v>5.3612399999999996</c:v>
                </c:pt>
                <c:pt idx="21">
                  <c:v>5.7248900000000003</c:v>
                </c:pt>
                <c:pt idx="22">
                  <c:v>5.24695</c:v>
                </c:pt>
                <c:pt idx="23">
                  <c:v>3.9066399999999999</c:v>
                </c:pt>
                <c:pt idx="24">
                  <c:v>4.5464399999999996</c:v>
                </c:pt>
                <c:pt idx="25">
                  <c:v>4.86822</c:v>
                </c:pt>
                <c:pt idx="26">
                  <c:v>5.0861999999999998</c:v>
                </c:pt>
                <c:pt idx="27">
                  <c:v>6.8404199999999999</c:v>
                </c:pt>
                <c:pt idx="28">
                  <c:v>8.4493200000000002</c:v>
                </c:pt>
                <c:pt idx="29">
                  <c:v>7.9926000000000004</c:v>
                </c:pt>
                <c:pt idx="30">
                  <c:v>7.5607920000000002</c:v>
                </c:pt>
                <c:pt idx="31">
                  <c:v>9.1343999999999994</c:v>
                </c:pt>
                <c:pt idx="32">
                  <c:v>8.1794399999999996</c:v>
                </c:pt>
                <c:pt idx="33">
                  <c:v>5.8750799999999996</c:v>
                </c:pt>
                <c:pt idx="34">
                  <c:v>5.6570999999999998</c:v>
                </c:pt>
                <c:pt idx="35">
                  <c:v>5.7401400000000002</c:v>
                </c:pt>
                <c:pt idx="36">
                  <c:v>3.3942600000000001</c:v>
                </c:pt>
                <c:pt idx="37">
                  <c:v>2.47044</c:v>
                </c:pt>
                <c:pt idx="38">
                  <c:v>2.39778</c:v>
                </c:pt>
                <c:pt idx="39">
                  <c:v>2.2420800000000001</c:v>
                </c:pt>
                <c:pt idx="40">
                  <c:v>2.2317</c:v>
                </c:pt>
                <c:pt idx="41">
                  <c:v>2.2628400000000002</c:v>
                </c:pt>
                <c:pt idx="42">
                  <c:v>2.6469</c:v>
                </c:pt>
                <c:pt idx="43">
                  <c:v>2.6780400000000002</c:v>
                </c:pt>
                <c:pt idx="44">
                  <c:v>2.7403200000000001</c:v>
                </c:pt>
                <c:pt idx="45">
                  <c:v>3.0932400000000002</c:v>
                </c:pt>
                <c:pt idx="46">
                  <c:v>2.81298</c:v>
                </c:pt>
                <c:pt idx="47">
                  <c:v>2.6157599999999999</c:v>
                </c:pt>
                <c:pt idx="48">
                  <c:v>3.30084</c:v>
                </c:pt>
                <c:pt idx="49">
                  <c:v>1.7853600000000001</c:v>
                </c:pt>
                <c:pt idx="50">
                  <c:v>1.5466200000000001</c:v>
                </c:pt>
                <c:pt idx="51">
                  <c:v>1.6608000000000001</c:v>
                </c:pt>
                <c:pt idx="52">
                  <c:v>2.2005599999999998</c:v>
                </c:pt>
                <c:pt idx="53">
                  <c:v>2.6261399999999999</c:v>
                </c:pt>
                <c:pt idx="54">
                  <c:v>2.14866</c:v>
                </c:pt>
                <c:pt idx="55">
                  <c:v>2.06562</c:v>
                </c:pt>
                <c:pt idx="56">
                  <c:v>2.3666399999999999</c:v>
                </c:pt>
                <c:pt idx="57">
                  <c:v>2.2835999999999999</c:v>
                </c:pt>
                <c:pt idx="58">
                  <c:v>2.0967600000000002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1-4DD0-8AE6-B9DD5C1C6554}"/>
            </c:ext>
          </c:extLst>
        </c:ser>
        <c:ser>
          <c:idx val="5"/>
          <c:order val="3"/>
          <c:tx>
            <c:v>Henry Hub annual average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'23'!$K$26:$K$97</c:f>
              <c:numCache>
                <c:formatCode>0.000</c:formatCode>
                <c:ptCount val="72"/>
                <c:pt idx="1">
                  <c:v>2.1141918333333334</c:v>
                </c:pt>
                <c:pt idx="2">
                  <c:v>2.1141918333333334</c:v>
                </c:pt>
                <c:pt idx="3">
                  <c:v>2.1141918333333334</c:v>
                </c:pt>
                <c:pt idx="4">
                  <c:v>2.1141918333333334</c:v>
                </c:pt>
                <c:pt idx="5">
                  <c:v>2.1141918333333334</c:v>
                </c:pt>
                <c:pt idx="6">
                  <c:v>2.1141918333333334</c:v>
                </c:pt>
                <c:pt idx="7">
                  <c:v>2.1141918333333334</c:v>
                </c:pt>
                <c:pt idx="8">
                  <c:v>2.1141918333333334</c:v>
                </c:pt>
                <c:pt idx="9">
                  <c:v>2.1141918333333334</c:v>
                </c:pt>
                <c:pt idx="10">
                  <c:v>2.1141918333333334</c:v>
                </c:pt>
                <c:pt idx="13">
                  <c:v>4.0610180833333329</c:v>
                </c:pt>
                <c:pt idx="14">
                  <c:v>4.0610180833333329</c:v>
                </c:pt>
                <c:pt idx="15">
                  <c:v>4.0610180833333329</c:v>
                </c:pt>
                <c:pt idx="16">
                  <c:v>4.0610180833333329</c:v>
                </c:pt>
                <c:pt idx="17">
                  <c:v>4.0610180833333329</c:v>
                </c:pt>
                <c:pt idx="18">
                  <c:v>4.0610180833333329</c:v>
                </c:pt>
                <c:pt idx="19">
                  <c:v>4.0610180833333329</c:v>
                </c:pt>
                <c:pt idx="20">
                  <c:v>4.0610180833333329</c:v>
                </c:pt>
                <c:pt idx="21">
                  <c:v>4.0610180833333329</c:v>
                </c:pt>
                <c:pt idx="22">
                  <c:v>4.0610180833333329</c:v>
                </c:pt>
                <c:pt idx="25">
                  <c:v>6.6608459999999994</c:v>
                </c:pt>
                <c:pt idx="26">
                  <c:v>6.6608459999999994</c:v>
                </c:pt>
                <c:pt idx="27">
                  <c:v>6.6608459999999994</c:v>
                </c:pt>
                <c:pt idx="28">
                  <c:v>6.6608459999999994</c:v>
                </c:pt>
                <c:pt idx="29">
                  <c:v>6.6608459999999994</c:v>
                </c:pt>
                <c:pt idx="30">
                  <c:v>6.6608459999999994</c:v>
                </c:pt>
                <c:pt idx="31">
                  <c:v>6.6608459999999994</c:v>
                </c:pt>
                <c:pt idx="32">
                  <c:v>6.6608459999999994</c:v>
                </c:pt>
                <c:pt idx="33">
                  <c:v>6.6608459999999994</c:v>
                </c:pt>
                <c:pt idx="34">
                  <c:v>6.6608459999999994</c:v>
                </c:pt>
                <c:pt idx="37">
                  <c:v>2.6321949999999998</c:v>
                </c:pt>
                <c:pt idx="38">
                  <c:v>2.6321949999999998</c:v>
                </c:pt>
                <c:pt idx="39">
                  <c:v>2.6321949999999998</c:v>
                </c:pt>
                <c:pt idx="40">
                  <c:v>2.6321949999999998</c:v>
                </c:pt>
                <c:pt idx="41">
                  <c:v>2.6321949999999998</c:v>
                </c:pt>
                <c:pt idx="42">
                  <c:v>2.6321949999999998</c:v>
                </c:pt>
                <c:pt idx="43">
                  <c:v>2.6321949999999998</c:v>
                </c:pt>
                <c:pt idx="44">
                  <c:v>2.6321949999999998</c:v>
                </c:pt>
                <c:pt idx="45">
                  <c:v>2.6321949999999998</c:v>
                </c:pt>
                <c:pt idx="46">
                  <c:v>2.6321949999999998</c:v>
                </c:pt>
                <c:pt idx="49">
                  <c:v>2.2769419999999996</c:v>
                </c:pt>
                <c:pt idx="50">
                  <c:v>2.2769419999999996</c:v>
                </c:pt>
                <c:pt idx="51">
                  <c:v>2.2769419999999996</c:v>
                </c:pt>
                <c:pt idx="52">
                  <c:v>2.2769419999999996</c:v>
                </c:pt>
                <c:pt idx="53">
                  <c:v>2.2769419999999996</c:v>
                </c:pt>
                <c:pt idx="54">
                  <c:v>2.2769419999999996</c:v>
                </c:pt>
                <c:pt idx="55">
                  <c:v>2.2769419999999996</c:v>
                </c:pt>
                <c:pt idx="56">
                  <c:v>2.2769419999999996</c:v>
                </c:pt>
                <c:pt idx="57">
                  <c:v>2.2769419999999996</c:v>
                </c:pt>
                <c:pt idx="58">
                  <c:v>2.2769419999999996</c:v>
                </c:pt>
                <c:pt idx="61">
                  <c:v>3.0630851666666672</c:v>
                </c:pt>
                <c:pt idx="62">
                  <c:v>3.0630851666666672</c:v>
                </c:pt>
                <c:pt idx="63">
                  <c:v>3.0630851666666672</c:v>
                </c:pt>
                <c:pt idx="64">
                  <c:v>3.0630851666666672</c:v>
                </c:pt>
                <c:pt idx="65">
                  <c:v>3.0630851666666672</c:v>
                </c:pt>
                <c:pt idx="66">
                  <c:v>3.0630851666666672</c:v>
                </c:pt>
                <c:pt idx="67">
                  <c:v>3.0630851666666672</c:v>
                </c:pt>
                <c:pt idx="68">
                  <c:v>3.0630851666666672</c:v>
                </c:pt>
                <c:pt idx="69">
                  <c:v>3.0630851666666672</c:v>
                </c:pt>
                <c:pt idx="70">
                  <c:v>3.0630851666666672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61-4DD0-8AE6-B9DD5C1C6554}"/>
            </c:ext>
          </c:extLst>
        </c:ser>
        <c:ser>
          <c:idx val="4"/>
          <c:order val="4"/>
          <c:tx>
            <c:strRef>
              <c:f>'23'!$J$25</c:f>
              <c:strCache>
                <c:ptCount val="1"/>
                <c:pt idx="0">
                  <c:v> forecast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'23'!$J$26:$J$97</c:f>
              <c:numCache>
                <c:formatCode>0.000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2.0967600000000002</c:v>
                </c:pt>
                <c:pt idx="59">
                  <c:v>3.2417039999999999</c:v>
                </c:pt>
                <c:pt idx="60">
                  <c:v>3.3874870000000001</c:v>
                </c:pt>
                <c:pt idx="61">
                  <c:v>3.0282719999999999</c:v>
                </c:pt>
                <c:pt idx="62">
                  <c:v>2.759328</c:v>
                </c:pt>
                <c:pt idx="63">
                  <c:v>2.4932439999999998</c:v>
                </c:pt>
                <c:pt idx="64">
                  <c:v>2.4687209999999999</c:v>
                </c:pt>
                <c:pt idx="65">
                  <c:v>2.6427399999999999</c:v>
                </c:pt>
                <c:pt idx="66">
                  <c:v>2.9059629999999999</c:v>
                </c:pt>
                <c:pt idx="67">
                  <c:v>3.2194319999999998</c:v>
                </c:pt>
                <c:pt idx="68">
                  <c:v>3.2707039999999998</c:v>
                </c:pt>
                <c:pt idx="69">
                  <c:v>3.2715350000000001</c:v>
                </c:pt>
                <c:pt idx="70">
                  <c:v>3.5478839999999998</c:v>
                </c:pt>
                <c:pt idx="71">
                  <c:v>3.7617120000000002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61-4DD0-8AE6-B9DD5C1C6554}"/>
            </c:ext>
          </c:extLst>
        </c:ser>
        <c:ser>
          <c:idx val="2"/>
          <c:order val="5"/>
          <c:tx>
            <c:strRef>
              <c:f>'23'!$E$25</c:f>
              <c:strCache>
                <c:ptCount val="1"/>
                <c:pt idx="0">
                  <c:v> residential forecast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'23'!$E$26:$E$97</c:f>
              <c:numCache>
                <c:formatCode>0.000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13.92037</c:v>
                </c:pt>
                <c:pt idx="59">
                  <c:v>12.761620000000001</c:v>
                </c:pt>
                <c:pt idx="60">
                  <c:v>12.24638</c:v>
                </c:pt>
                <c:pt idx="61">
                  <c:v>12.339560000000001</c:v>
                </c:pt>
                <c:pt idx="62">
                  <c:v>12.46808</c:v>
                </c:pt>
                <c:pt idx="63">
                  <c:v>13.02078</c:v>
                </c:pt>
                <c:pt idx="64">
                  <c:v>15.5124</c:v>
                </c:pt>
                <c:pt idx="65">
                  <c:v>18.743860000000002</c:v>
                </c:pt>
                <c:pt idx="66">
                  <c:v>20.350899999999999</c:v>
                </c:pt>
                <c:pt idx="67">
                  <c:v>20.991779999999999</c:v>
                </c:pt>
                <c:pt idx="68">
                  <c:v>20.112960000000001</c:v>
                </c:pt>
                <c:pt idx="69">
                  <c:v>15.47087</c:v>
                </c:pt>
                <c:pt idx="70">
                  <c:v>12.743790000000001</c:v>
                </c:pt>
                <c:pt idx="71">
                  <c:v>12.234629999999999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1-4DD0-8AE6-B9DD5C1C6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7632"/>
        <c:axId val="-975135584"/>
      </c:lineChart>
      <c:catAx>
        <c:axId val="-97511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558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35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7632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l"/>
      <c:layout>
        <c:manualLayout>
          <c:xMode val="edge"/>
          <c:yMode val="edge"/>
          <c:x val="7.5627513502960875E-2"/>
          <c:y val="0.16689065304208639"/>
          <c:w val="0.36819590259550888"/>
          <c:h val="0.15235845519310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68596105876234E-2"/>
          <c:y val="5.6329251350020211E-2"/>
          <c:w val="0.86425059586052189"/>
          <c:h val="0.70708312664504747"/>
        </c:manualLayout>
      </c:layout>
      <c:barChart>
        <c:barDir val="col"/>
        <c:grouping val="clustered"/>
        <c:varyColors val="0"/>
        <c:ser>
          <c:idx val="8"/>
          <c:order val="8"/>
          <c:tx>
            <c:v>net storage builds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'24'!$A$29:$A$56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'24'!$M$29:$M$56</c:f>
              <c:numCache>
                <c:formatCode>0.00</c:formatCode>
                <c:ptCount val="28"/>
                <c:pt idx="0">
                  <c:v>0</c:v>
                </c:pt>
                <c:pt idx="1">
                  <c:v>14.381978022</c:v>
                </c:pt>
                <c:pt idx="2">
                  <c:v>10.651054348000001</c:v>
                </c:pt>
                <c:pt idx="3">
                  <c:v>0</c:v>
                </c:pt>
                <c:pt idx="4">
                  <c:v>0</c:v>
                </c:pt>
                <c:pt idx="5">
                  <c:v>12.401681319</c:v>
                </c:pt>
                <c:pt idx="6">
                  <c:v>7.8881195652000002</c:v>
                </c:pt>
                <c:pt idx="7">
                  <c:v>0</c:v>
                </c:pt>
                <c:pt idx="8">
                  <c:v>0</c:v>
                </c:pt>
                <c:pt idx="9">
                  <c:v>9.4169120879000001</c:v>
                </c:pt>
                <c:pt idx="10">
                  <c:v>8.0113913043</c:v>
                </c:pt>
                <c:pt idx="11">
                  <c:v>0</c:v>
                </c:pt>
                <c:pt idx="12">
                  <c:v>0</c:v>
                </c:pt>
                <c:pt idx="13">
                  <c:v>10.595945055</c:v>
                </c:pt>
                <c:pt idx="14">
                  <c:v>9.1959456522000007</c:v>
                </c:pt>
                <c:pt idx="15">
                  <c:v>0</c:v>
                </c:pt>
                <c:pt idx="16">
                  <c:v>0</c:v>
                </c:pt>
                <c:pt idx="17">
                  <c:v>11.710604396000001</c:v>
                </c:pt>
                <c:pt idx="18">
                  <c:v>6.3815217391000001</c:v>
                </c:pt>
                <c:pt idx="19">
                  <c:v>0</c:v>
                </c:pt>
                <c:pt idx="20">
                  <c:v>0</c:v>
                </c:pt>
                <c:pt idx="21">
                  <c:v>9.5957472527000007</c:v>
                </c:pt>
                <c:pt idx="22">
                  <c:v>4.9199130435000002</c:v>
                </c:pt>
                <c:pt idx="23">
                  <c:v>0</c:v>
                </c:pt>
                <c:pt idx="24">
                  <c:v>0</c:v>
                </c:pt>
                <c:pt idx="25">
                  <c:v>10.956309450999999</c:v>
                </c:pt>
                <c:pt idx="26">
                  <c:v>5.8530329238999999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F-4D58-83F3-2E3B0514952E}"/>
            </c:ext>
          </c:extLst>
        </c:ser>
        <c:ser>
          <c:idx val="9"/>
          <c:order val="9"/>
          <c:tx>
            <c:v>net storage witdrawals</c:v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'24'!$A$29:$A$56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'24'!$L$29:$L$56</c:f>
              <c:numCache>
                <c:formatCode>0.00</c:formatCode>
                <c:ptCount val="28"/>
                <c:pt idx="0">
                  <c:v>-17.271044444000001</c:v>
                </c:pt>
                <c:pt idx="1">
                  <c:v>0</c:v>
                </c:pt>
                <c:pt idx="2">
                  <c:v>0</c:v>
                </c:pt>
                <c:pt idx="3">
                  <c:v>-2.5090326087000001</c:v>
                </c:pt>
                <c:pt idx="4">
                  <c:v>-12.957142856999999</c:v>
                </c:pt>
                <c:pt idx="5">
                  <c:v>0</c:v>
                </c:pt>
                <c:pt idx="6">
                  <c:v>0</c:v>
                </c:pt>
                <c:pt idx="7">
                  <c:v>-5.3847391303999999</c:v>
                </c:pt>
                <c:pt idx="8">
                  <c:v>-17.528411111</c:v>
                </c:pt>
                <c:pt idx="9">
                  <c:v>0</c:v>
                </c:pt>
                <c:pt idx="10">
                  <c:v>0</c:v>
                </c:pt>
                <c:pt idx="11">
                  <c:v>-1.0811086957</c:v>
                </c:pt>
                <c:pt idx="12">
                  <c:v>-20.629522221999999</c:v>
                </c:pt>
                <c:pt idx="13">
                  <c:v>0</c:v>
                </c:pt>
                <c:pt idx="14">
                  <c:v>0</c:v>
                </c:pt>
                <c:pt idx="15">
                  <c:v>-2.5449347825999999</c:v>
                </c:pt>
                <c:pt idx="16">
                  <c:v>-11.958911111000001</c:v>
                </c:pt>
                <c:pt idx="17">
                  <c:v>0</c:v>
                </c:pt>
                <c:pt idx="18">
                  <c:v>0</c:v>
                </c:pt>
                <c:pt idx="19">
                  <c:v>-0.29425000000000001</c:v>
                </c:pt>
                <c:pt idx="20">
                  <c:v>-12.664857143000001</c:v>
                </c:pt>
                <c:pt idx="21">
                  <c:v>0</c:v>
                </c:pt>
                <c:pt idx="22">
                  <c:v>0</c:v>
                </c:pt>
                <c:pt idx="23">
                  <c:v>-2.6640769254999999</c:v>
                </c:pt>
                <c:pt idx="24">
                  <c:v>-16.121901678</c:v>
                </c:pt>
                <c:pt idx="25">
                  <c:v>0</c:v>
                </c:pt>
                <c:pt idx="26">
                  <c:v>0</c:v>
                </c:pt>
                <c:pt idx="27">
                  <c:v>-3.2180585760999998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F-4D58-83F3-2E3B0514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100"/>
        <c:axId val="-975116544"/>
        <c:axId val="-975126336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6544"/>
        <c:axId val="-975126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World production</c:v>
                </c:tx>
                <c:spPr>
                  <a:ln>
                    <a:solidFill>
                      <a:schemeClr val="accent1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'24'!$E$29:$E$56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89.794122221999999</c:v>
                      </c:pt>
                      <c:pt idx="1">
                        <c:v>91.257362637</c:v>
                      </c:pt>
                      <c:pt idx="2">
                        <c:v>93.763630434999996</c:v>
                      </c:pt>
                      <c:pt idx="3">
                        <c:v>96.596423912999995</c:v>
                      </c:pt>
                      <c:pt idx="4">
                        <c:v>96.051703297000003</c:v>
                      </c:pt>
                      <c:pt idx="5">
                        <c:v>91.061505495000006</c:v>
                      </c:pt>
                      <c:pt idx="6">
                        <c:v>90.669608695999997</c:v>
                      </c:pt>
                      <c:pt idx="7">
                        <c:v>91.763217390999998</c:v>
                      </c:pt>
                      <c:pt idx="8">
                        <c:v>90.822333333000003</c:v>
                      </c:pt>
                      <c:pt idx="9">
                        <c:v>94.124329669999995</c:v>
                      </c:pt>
                      <c:pt idx="10">
                        <c:v>95.156804347999994</c:v>
                      </c:pt>
                      <c:pt idx="11">
                        <c:v>98.212184782999998</c:v>
                      </c:pt>
                      <c:pt idx="12">
                        <c:v>96.627866667000006</c:v>
                      </c:pt>
                      <c:pt idx="13">
                        <c:v>98.923560440000003</c:v>
                      </c:pt>
                      <c:pt idx="14">
                        <c:v>101.19847826</c:v>
                      </c:pt>
                      <c:pt idx="15">
                        <c:v>101.56744565</c:v>
                      </c:pt>
                      <c:pt idx="16">
                        <c:v>102.21782222</c:v>
                      </c:pt>
                      <c:pt idx="17">
                        <c:v>103.16843956</c:v>
                      </c:pt>
                      <c:pt idx="18">
                        <c:v>104.07347826</c:v>
                      </c:pt>
                      <c:pt idx="19">
                        <c:v>105.50182608999999</c:v>
                      </c:pt>
                      <c:pt idx="20">
                        <c:v>104.00281319</c:v>
                      </c:pt>
                      <c:pt idx="21">
                        <c:v>102.01693407</c:v>
                      </c:pt>
                      <c:pt idx="22">
                        <c:v>103.18317390999999</c:v>
                      </c:pt>
                      <c:pt idx="23">
                        <c:v>103.46719457</c:v>
                      </c:pt>
                      <c:pt idx="24">
                        <c:v>103.27157443999999</c:v>
                      </c:pt>
                      <c:pt idx="25">
                        <c:v>103.99249121</c:v>
                      </c:pt>
                      <c:pt idx="26">
                        <c:v>103.5916663</c:v>
                      </c:pt>
                      <c:pt idx="27">
                        <c:v>103.93038586999999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1BAF-4D58-83F3-2E3B0514952E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v>World consumption</c:v>
                </c:tx>
                <c:spPr>
                  <a:ln>
                    <a:solidFill>
                      <a:schemeClr val="accent6"/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'24'!$H$29:$H$56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104.12478889</c:v>
                      </c:pt>
                      <c:pt idx="1">
                        <c:v>71.051758242000005</c:v>
                      </c:pt>
                      <c:pt idx="2">
                        <c:v>76.457391303999998</c:v>
                      </c:pt>
                      <c:pt idx="3">
                        <c:v>89.793630434999997</c:v>
                      </c:pt>
                      <c:pt idx="4">
                        <c:v>100.16534066</c:v>
                      </c:pt>
                      <c:pt idx="5">
                        <c:v>71.147945054999994</c:v>
                      </c:pt>
                      <c:pt idx="6">
                        <c:v>76.407923913000005</c:v>
                      </c:pt>
                      <c:pt idx="7">
                        <c:v>86.469597825999998</c:v>
                      </c:pt>
                      <c:pt idx="8">
                        <c:v>100.78931111</c:v>
                      </c:pt>
                      <c:pt idx="9">
                        <c:v>72.857934065999999</c:v>
                      </c:pt>
                      <c:pt idx="10">
                        <c:v>76.000728261000006</c:v>
                      </c:pt>
                      <c:pt idx="11">
                        <c:v>86.440489130000003</c:v>
                      </c:pt>
                      <c:pt idx="12">
                        <c:v>104.81111111</c:v>
                      </c:pt>
                      <c:pt idx="13">
                        <c:v>76.028186813000005</c:v>
                      </c:pt>
                      <c:pt idx="14">
                        <c:v>80.762358696000007</c:v>
                      </c:pt>
                      <c:pt idx="15">
                        <c:v>92.462217390999996</c:v>
                      </c:pt>
                      <c:pt idx="16">
                        <c:v>102.91515200000001</c:v>
                      </c:pt>
                      <c:pt idx="17">
                        <c:v>77.890154484000007</c:v>
                      </c:pt>
                      <c:pt idx="18">
                        <c:v>84.023896684999997</c:v>
                      </c:pt>
                      <c:pt idx="19">
                        <c:v>91.787080043000003</c:v>
                      </c:pt>
                      <c:pt idx="20">
                        <c:v>104.13518449</c:v>
                      </c:pt>
                      <c:pt idx="21">
                        <c:v>78.706830691999997</c:v>
                      </c:pt>
                      <c:pt idx="22">
                        <c:v>85.778847803999994</c:v>
                      </c:pt>
                      <c:pt idx="23">
                        <c:v>93.477222674999993</c:v>
                      </c:pt>
                      <c:pt idx="24">
                        <c:v>105.71060921999999</c:v>
                      </c:pt>
                      <c:pt idx="25">
                        <c:v>77.515175165000002</c:v>
                      </c:pt>
                      <c:pt idx="26">
                        <c:v>84.675708587000003</c:v>
                      </c:pt>
                      <c:pt idx="27">
                        <c:v>93.004476522000004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BAF-4D58-83F3-2E3B0514952E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gross imports</c:v>
                </c:tx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'24'!$F$29:$F$56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8.6357701444000003</c:v>
                      </c:pt>
                      <c:pt idx="1">
                        <c:v>6.7623325164999999</c:v>
                      </c:pt>
                      <c:pt idx="2">
                        <c:v>7.1605461848000003</c:v>
                      </c:pt>
                      <c:pt idx="3">
                        <c:v>7.5038555109000002</c:v>
                      </c:pt>
                      <c:pt idx="4">
                        <c:v>7.8421954945000003</c:v>
                      </c:pt>
                      <c:pt idx="5">
                        <c:v>6.1982936923</c:v>
                      </c:pt>
                      <c:pt idx="6">
                        <c:v>6.4782173478000002</c:v>
                      </c:pt>
                      <c:pt idx="7">
                        <c:v>7.3640721957000004</c:v>
                      </c:pt>
                      <c:pt idx="8">
                        <c:v>8.8296274888999999</c:v>
                      </c:pt>
                      <c:pt idx="9">
                        <c:v>6.8254648571000001</c:v>
                      </c:pt>
                      <c:pt idx="10">
                        <c:v>7.2711268151999997</c:v>
                      </c:pt>
                      <c:pt idx="11">
                        <c:v>7.8612327826000001</c:v>
                      </c:pt>
                      <c:pt idx="12">
                        <c:v>9.0413863778000003</c:v>
                      </c:pt>
                      <c:pt idx="13">
                        <c:v>7.7448291647999996</c:v>
                      </c:pt>
                      <c:pt idx="14">
                        <c:v>7.9022582283</c:v>
                      </c:pt>
                      <c:pt idx="15">
                        <c:v>8.4635667935000001</c:v>
                      </c:pt>
                      <c:pt idx="16">
                        <c:v>8.5408796222000003</c:v>
                      </c:pt>
                      <c:pt idx="17">
                        <c:v>7.3416162856999998</c:v>
                      </c:pt>
                      <c:pt idx="18">
                        <c:v>7.9623520978000002</c:v>
                      </c:pt>
                      <c:pt idx="19">
                        <c:v>8.2486085543000005</c:v>
                      </c:pt>
                      <c:pt idx="20">
                        <c:v>9.0626437032999991</c:v>
                      </c:pt>
                      <c:pt idx="21">
                        <c:v>7.7706567253000003</c:v>
                      </c:pt>
                      <c:pt idx="22">
                        <c:v>8.4662808151999993</c:v>
                      </c:pt>
                      <c:pt idx="23">
                        <c:v>8.1759744238999996</c:v>
                      </c:pt>
                      <c:pt idx="24">
                        <c:v>8.7485272889000001</c:v>
                      </c:pt>
                      <c:pt idx="25">
                        <c:v>7.4416526153999998</c:v>
                      </c:pt>
                      <c:pt idx="26">
                        <c:v>7.6718507499999999</c:v>
                      </c:pt>
                      <c:pt idx="27">
                        <c:v>7.9229992174000001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BAF-4D58-83F3-2E3B0514952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storage withdrawals</c:v>
                </c:tx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'24'!$L$29:$L$56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-17.271044444000001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-2.5090326087000001</c:v>
                      </c:pt>
                      <c:pt idx="4">
                        <c:v>-12.957142856999999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-5.3847391303999999</c:v>
                      </c:pt>
                      <c:pt idx="8">
                        <c:v>-17.528411111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-1.0811086957</c:v>
                      </c:pt>
                      <c:pt idx="12">
                        <c:v>-20.629522221999999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-2.5449347825999999</c:v>
                      </c:pt>
                      <c:pt idx="16">
                        <c:v>-11.958911111000001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-0.29425000000000001</c:v>
                      </c:pt>
                      <c:pt idx="20">
                        <c:v>-12.664857143000001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-2.6640769254999999</c:v>
                      </c:pt>
                      <c:pt idx="24">
                        <c:v>-16.121901678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-3.2180585760999998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BAF-4D58-83F3-2E3B0514952E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ser>
          <c:idx val="3"/>
          <c:order val="2"/>
          <c:tx>
            <c:strRef>
              <c:f>'24'!$B$59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F-4D58-83F3-2E3B0514952E}"/>
                </c:ext>
              </c:extLst>
            </c:dLbl>
            <c:dLbl>
              <c:idx val="1"/>
              <c:layout>
                <c:manualLayout>
                  <c:x val="3.4816400476688249E-2"/>
                  <c:y val="4.4838853749428483E-2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BAF-4D58-83F3-2E3B05149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'24'!$A$63:$A$64</c:f>
              <c:numCache>
                <c:formatCode>General</c:formatCode>
                <c:ptCount val="2"/>
                <c:pt idx="0">
                  <c:v>23.5</c:v>
                </c:pt>
                <c:pt idx="1">
                  <c:v>23.5</c:v>
                </c:pt>
              </c:numCache>
            </c:numRef>
          </c:xVal>
          <c:yVal>
            <c:numRef>
              <c:f>'24'!$B$63:$B$64</c:f>
              <c:numCache>
                <c:formatCode>0</c:formatCode>
                <c:ptCount val="2"/>
                <c:pt idx="0">
                  <c:v>-50</c:v>
                </c:pt>
                <c:pt idx="1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BAF-4D58-83F3-2E3B0514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6544"/>
        <c:axId val="-975126336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exports</c:v>
                </c:tx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'24'!$I$29:$I$56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11.869779943999999</c:v>
                      </c:pt>
                      <c:pt idx="1">
                        <c:v>11.725342802</c:v>
                      </c:pt>
                      <c:pt idx="2">
                        <c:v>12.748861609</c:v>
                      </c:pt>
                      <c:pt idx="3">
                        <c:v>14.668214359</c:v>
                      </c:pt>
                      <c:pt idx="4">
                        <c:v>16.067314285999998</c:v>
                      </c:pt>
                      <c:pt idx="5">
                        <c:v>12.689283066</c:v>
                      </c:pt>
                      <c:pt idx="6">
                        <c:v>12.008919043000001</c:v>
                      </c:pt>
                      <c:pt idx="7">
                        <c:v>16.989207272000002</c:v>
                      </c:pt>
                      <c:pt idx="8">
                        <c:v>17.588114811000001</c:v>
                      </c:pt>
                      <c:pt idx="9">
                        <c:v>18.478610208999999</c:v>
                      </c:pt>
                      <c:pt idx="10">
                        <c:v>18.100015272</c:v>
                      </c:pt>
                      <c:pt idx="11">
                        <c:v>18.727429478000001</c:v>
                      </c:pt>
                      <c:pt idx="12">
                        <c:v>19.959302222000002</c:v>
                      </c:pt>
                      <c:pt idx="13">
                        <c:v>19.316591802000001</c:v>
                      </c:pt>
                      <c:pt idx="14">
                        <c:v>17.873232457</c:v>
                      </c:pt>
                      <c:pt idx="15">
                        <c:v>18.537148793</c:v>
                      </c:pt>
                      <c:pt idx="16">
                        <c:v>20.375134178</c:v>
                      </c:pt>
                      <c:pt idx="17">
                        <c:v>20.509733978</c:v>
                      </c:pt>
                      <c:pt idx="18">
                        <c:v>20.593575804</c:v>
                      </c:pt>
                      <c:pt idx="19">
                        <c:v>21.900437815</c:v>
                      </c:pt>
                      <c:pt idx="20">
                        <c:v>21.818883703000001</c:v>
                      </c:pt>
                      <c:pt idx="21">
                        <c:v>20.224164098999999</c:v>
                      </c:pt>
                      <c:pt idx="22">
                        <c:v>20.615978337000001</c:v>
                      </c:pt>
                      <c:pt idx="23">
                        <c:v>22.025957825999999</c:v>
                      </c:pt>
                      <c:pt idx="24">
                        <c:v>23.267420443999999</c:v>
                      </c:pt>
                      <c:pt idx="25">
                        <c:v>23.056396484</c:v>
                      </c:pt>
                      <c:pt idx="26">
                        <c:v>22.923660869999999</c:v>
                      </c:pt>
                      <c:pt idx="27">
                        <c:v>24.066136412999999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9-1BAF-4D58-83F3-2E3B0514952E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net imports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'24'!$J$29:$J$56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-3.234009799599999</c:v>
                      </c:pt>
                      <c:pt idx="1">
                        <c:v>-4.9630102855000002</c:v>
                      </c:pt>
                      <c:pt idx="2">
                        <c:v>-5.5883154242000002</c:v>
                      </c:pt>
                      <c:pt idx="3">
                        <c:v>-7.1643588481</c:v>
                      </c:pt>
                      <c:pt idx="4">
                        <c:v>-8.2251187914999981</c:v>
                      </c:pt>
                      <c:pt idx="5">
                        <c:v>-6.4909893736999997</c:v>
                      </c:pt>
                      <c:pt idx="6">
                        <c:v>-5.5307016952000003</c:v>
                      </c:pt>
                      <c:pt idx="7">
                        <c:v>-9.6251350763000012</c:v>
                      </c:pt>
                      <c:pt idx="8">
                        <c:v>-8.7584873221000006</c:v>
                      </c:pt>
                      <c:pt idx="9">
                        <c:v>-11.653145351899999</c:v>
                      </c:pt>
                      <c:pt idx="10">
                        <c:v>-10.828888456800001</c:v>
                      </c:pt>
                      <c:pt idx="11">
                        <c:v>-10.866196695400001</c:v>
                      </c:pt>
                      <c:pt idx="12">
                        <c:v>-10.917915844200001</c:v>
                      </c:pt>
                      <c:pt idx="13">
                        <c:v>-11.571762637200003</c:v>
                      </c:pt>
                      <c:pt idx="14">
                        <c:v>-9.9709742287000012</c:v>
                      </c:pt>
                      <c:pt idx="15">
                        <c:v>-10.0735819995</c:v>
                      </c:pt>
                      <c:pt idx="16">
                        <c:v>-11.834254555799999</c:v>
                      </c:pt>
                      <c:pt idx="17">
                        <c:v>-13.168117692300001</c:v>
                      </c:pt>
                      <c:pt idx="18">
                        <c:v>-12.6312237062</c:v>
                      </c:pt>
                      <c:pt idx="19">
                        <c:v>-13.6518292607</c:v>
                      </c:pt>
                      <c:pt idx="20">
                        <c:v>-12.756239999700002</c:v>
                      </c:pt>
                      <c:pt idx="21">
                        <c:v>-12.453507373699999</c:v>
                      </c:pt>
                      <c:pt idx="22">
                        <c:v>-12.149697521800002</c:v>
                      </c:pt>
                      <c:pt idx="23">
                        <c:v>-13.849983402099999</c:v>
                      </c:pt>
                      <c:pt idx="24">
                        <c:v>-14.518893155099999</c:v>
                      </c:pt>
                      <c:pt idx="25">
                        <c:v>-15.614743868600002</c:v>
                      </c:pt>
                      <c:pt idx="26">
                        <c:v>-15.251810119999998</c:v>
                      </c:pt>
                      <c:pt idx="27">
                        <c:v>-16.143137195599998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BAF-4D58-83F3-2E3B0514952E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net storage builds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'24'!$N$29:$N$56</c15:sqref>
                        </c15:formulaRef>
                      </c:ext>
                    </c:extLst>
                    <c:numCache>
                      <c:formatCode>0.00</c:formatCode>
                      <c:ptCount val="2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BAF-4D58-83F3-2E3B0514952E}"/>
                  </c:ext>
                </c:extLst>
              </c15:ser>
            </c15:filteredScatterSeries>
          </c:ext>
        </c:extLst>
      </c:scatterChart>
      <c:catAx>
        <c:axId val="-975116544"/>
        <c:scaling>
          <c:orientation val="minMax"/>
        </c:scaling>
        <c:delete val="0"/>
        <c:axPos val="b"/>
        <c:numFmt formatCode="yyyy" sourceLinked="0"/>
        <c:majorTickMark val="cross"/>
        <c:minorTickMark val="none"/>
        <c:tickLblPos val="none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26336"/>
        <c:crosses val="autoZero"/>
        <c:auto val="0"/>
        <c:lblAlgn val="ctr"/>
        <c:lblOffset val="130"/>
        <c:tickLblSkip val="4"/>
        <c:tickMarkSkip val="4"/>
        <c:noMultiLvlLbl val="0"/>
      </c:catAx>
      <c:valAx>
        <c:axId val="-975126336"/>
        <c:scaling>
          <c:orientation val="minMax"/>
          <c:max val="30"/>
          <c:min val="-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6544"/>
        <c:crosses val="autoZero"/>
        <c:crossBetween val="between"/>
        <c:majorUnit val="1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68596105876234E-2"/>
          <c:y val="0.16857050477385979"/>
          <c:w val="0.86779235137077115"/>
          <c:h val="0.63742984332876018"/>
        </c:manualLayout>
      </c:layout>
      <c:lineChart>
        <c:grouping val="standard"/>
        <c:varyColors val="0"/>
        <c:ser>
          <c:idx val="0"/>
          <c:order val="0"/>
          <c:tx>
            <c:v>World production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'24'!$B$29:$C$56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'24'!$E$29:$E$56</c:f>
              <c:numCache>
                <c:formatCode>0.00</c:formatCode>
                <c:ptCount val="28"/>
                <c:pt idx="0">
                  <c:v>89.794122221999999</c:v>
                </c:pt>
                <c:pt idx="1">
                  <c:v>91.257362637</c:v>
                </c:pt>
                <c:pt idx="2">
                  <c:v>93.763630434999996</c:v>
                </c:pt>
                <c:pt idx="3">
                  <c:v>96.596423912999995</c:v>
                </c:pt>
                <c:pt idx="4">
                  <c:v>96.051703297000003</c:v>
                </c:pt>
                <c:pt idx="5">
                  <c:v>91.061505495000006</c:v>
                </c:pt>
                <c:pt idx="6">
                  <c:v>90.669608695999997</c:v>
                </c:pt>
                <c:pt idx="7">
                  <c:v>91.763217390999998</c:v>
                </c:pt>
                <c:pt idx="8">
                  <c:v>90.822333333000003</c:v>
                </c:pt>
                <c:pt idx="9">
                  <c:v>94.124329669999995</c:v>
                </c:pt>
                <c:pt idx="10">
                  <c:v>95.156804347999994</c:v>
                </c:pt>
                <c:pt idx="11">
                  <c:v>98.212184782999998</c:v>
                </c:pt>
                <c:pt idx="12">
                  <c:v>96.627866667000006</c:v>
                </c:pt>
                <c:pt idx="13">
                  <c:v>98.923560440000003</c:v>
                </c:pt>
                <c:pt idx="14">
                  <c:v>101.19847826</c:v>
                </c:pt>
                <c:pt idx="15">
                  <c:v>101.56744565</c:v>
                </c:pt>
                <c:pt idx="16">
                  <c:v>102.21782222</c:v>
                </c:pt>
                <c:pt idx="17">
                  <c:v>103.16843956</c:v>
                </c:pt>
                <c:pt idx="18">
                  <c:v>104.07347826</c:v>
                </c:pt>
                <c:pt idx="19">
                  <c:v>105.50182608999999</c:v>
                </c:pt>
                <c:pt idx="20">
                  <c:v>104.00281319</c:v>
                </c:pt>
                <c:pt idx="21">
                  <c:v>102.01693407</c:v>
                </c:pt>
                <c:pt idx="22">
                  <c:v>103.18317390999999</c:v>
                </c:pt>
                <c:pt idx="23">
                  <c:v>103.46719457</c:v>
                </c:pt>
                <c:pt idx="24">
                  <c:v>103.27157443999999</c:v>
                </c:pt>
                <c:pt idx="25">
                  <c:v>103.99249121</c:v>
                </c:pt>
                <c:pt idx="26">
                  <c:v>103.5916663</c:v>
                </c:pt>
                <c:pt idx="27">
                  <c:v>103.93038586999999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44F-AC16-856B820703DF}"/>
            </c:ext>
          </c:extLst>
        </c:ser>
        <c:ser>
          <c:idx val="1"/>
          <c:order val="1"/>
          <c:tx>
            <c:v>World consumption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'24'!$B$29:$C$56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'24'!$H$29:$H$56</c:f>
              <c:numCache>
                <c:formatCode>0.00</c:formatCode>
                <c:ptCount val="28"/>
                <c:pt idx="0">
                  <c:v>104.12478889</c:v>
                </c:pt>
                <c:pt idx="1">
                  <c:v>71.051758242000005</c:v>
                </c:pt>
                <c:pt idx="2">
                  <c:v>76.457391303999998</c:v>
                </c:pt>
                <c:pt idx="3">
                  <c:v>89.793630434999997</c:v>
                </c:pt>
                <c:pt idx="4">
                  <c:v>100.16534066</c:v>
                </c:pt>
                <c:pt idx="5">
                  <c:v>71.147945054999994</c:v>
                </c:pt>
                <c:pt idx="6">
                  <c:v>76.407923913000005</c:v>
                </c:pt>
                <c:pt idx="7">
                  <c:v>86.469597825999998</c:v>
                </c:pt>
                <c:pt idx="8">
                  <c:v>100.78931111</c:v>
                </c:pt>
                <c:pt idx="9">
                  <c:v>72.857934065999999</c:v>
                </c:pt>
                <c:pt idx="10">
                  <c:v>76.000728261000006</c:v>
                </c:pt>
                <c:pt idx="11">
                  <c:v>86.440489130000003</c:v>
                </c:pt>
                <c:pt idx="12">
                  <c:v>104.81111111</c:v>
                </c:pt>
                <c:pt idx="13">
                  <c:v>76.028186813000005</c:v>
                </c:pt>
                <c:pt idx="14">
                  <c:v>80.762358696000007</c:v>
                </c:pt>
                <c:pt idx="15">
                  <c:v>92.462217390999996</c:v>
                </c:pt>
                <c:pt idx="16">
                  <c:v>102.91515200000001</c:v>
                </c:pt>
                <c:pt idx="17">
                  <c:v>77.890154484000007</c:v>
                </c:pt>
                <c:pt idx="18">
                  <c:v>84.023896684999997</c:v>
                </c:pt>
                <c:pt idx="19">
                  <c:v>91.787080043000003</c:v>
                </c:pt>
                <c:pt idx="20">
                  <c:v>104.13518449</c:v>
                </c:pt>
                <c:pt idx="21">
                  <c:v>78.706830691999997</c:v>
                </c:pt>
                <c:pt idx="22">
                  <c:v>85.778847803999994</c:v>
                </c:pt>
                <c:pt idx="23">
                  <c:v>93.477222674999993</c:v>
                </c:pt>
                <c:pt idx="24">
                  <c:v>105.71060921999999</c:v>
                </c:pt>
                <c:pt idx="25">
                  <c:v>77.515175165000002</c:v>
                </c:pt>
                <c:pt idx="26">
                  <c:v>84.675708587000003</c:v>
                </c:pt>
                <c:pt idx="27">
                  <c:v>93.004476522000004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E-444F-AC16-856B820703DF}"/>
            </c:ext>
          </c:extLst>
        </c:ser>
        <c:ser>
          <c:idx val="6"/>
          <c:order val="6"/>
          <c:tx>
            <c:v>net imports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'24'!$A$29:$A$56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'24'!$J$29:$J$56</c:f>
              <c:numCache>
                <c:formatCode>0.00</c:formatCode>
                <c:ptCount val="28"/>
                <c:pt idx="0">
                  <c:v>-3.234009799599999</c:v>
                </c:pt>
                <c:pt idx="1">
                  <c:v>-4.9630102855000002</c:v>
                </c:pt>
                <c:pt idx="2">
                  <c:v>-5.5883154242000002</c:v>
                </c:pt>
                <c:pt idx="3">
                  <c:v>-7.1643588481</c:v>
                </c:pt>
                <c:pt idx="4">
                  <c:v>-8.2251187914999981</c:v>
                </c:pt>
                <c:pt idx="5">
                  <c:v>-6.4909893736999997</c:v>
                </c:pt>
                <c:pt idx="6">
                  <c:v>-5.5307016952000003</c:v>
                </c:pt>
                <c:pt idx="7">
                  <c:v>-9.6251350763000012</c:v>
                </c:pt>
                <c:pt idx="8">
                  <c:v>-8.7584873221000006</c:v>
                </c:pt>
                <c:pt idx="9">
                  <c:v>-11.653145351899999</c:v>
                </c:pt>
                <c:pt idx="10">
                  <c:v>-10.828888456800001</c:v>
                </c:pt>
                <c:pt idx="11">
                  <c:v>-10.866196695400001</c:v>
                </c:pt>
                <c:pt idx="12">
                  <c:v>-10.917915844200001</c:v>
                </c:pt>
                <c:pt idx="13">
                  <c:v>-11.571762637200003</c:v>
                </c:pt>
                <c:pt idx="14">
                  <c:v>-9.9709742287000012</c:v>
                </c:pt>
                <c:pt idx="15">
                  <c:v>-10.0735819995</c:v>
                </c:pt>
                <c:pt idx="16">
                  <c:v>-11.834254555799999</c:v>
                </c:pt>
                <c:pt idx="17">
                  <c:v>-13.168117692300001</c:v>
                </c:pt>
                <c:pt idx="18">
                  <c:v>-12.6312237062</c:v>
                </c:pt>
                <c:pt idx="19">
                  <c:v>-13.6518292607</c:v>
                </c:pt>
                <c:pt idx="20">
                  <c:v>-12.756239999700002</c:v>
                </c:pt>
                <c:pt idx="21">
                  <c:v>-12.453507373699999</c:v>
                </c:pt>
                <c:pt idx="22">
                  <c:v>-12.149697521800002</c:v>
                </c:pt>
                <c:pt idx="23">
                  <c:v>-13.849983402099999</c:v>
                </c:pt>
                <c:pt idx="24">
                  <c:v>-14.518893155099999</c:v>
                </c:pt>
                <c:pt idx="25">
                  <c:v>-15.614743868600002</c:v>
                </c:pt>
                <c:pt idx="26">
                  <c:v>-15.251810119999998</c:v>
                </c:pt>
                <c:pt idx="27">
                  <c:v>-16.143137195599998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E-444F-AC16-856B8207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06752"/>
        <c:axId val="-975125248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v>gross imports</c:v>
                </c:tx>
                <c:cat>
                  <c:multiLvlStrRef>
                    <c:extLst>
                      <c:ext uri="{02D57815-91ED-43cb-92C2-25804820EDAC}">
                        <c15:formulaRef>
                          <c15:sqref>'24'!$B$29:$C$56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Q1</c:v>
                        </c:pt>
                        <c:pt idx="1">
                          <c:v>Q2</c:v>
                        </c:pt>
                        <c:pt idx="2">
                          <c:v>Q3</c:v>
                        </c:pt>
                        <c:pt idx="3">
                          <c:v>Q4</c:v>
                        </c:pt>
                        <c:pt idx="4">
                          <c:v>Q1</c:v>
                        </c:pt>
                        <c:pt idx="5">
                          <c:v>Q2</c:v>
                        </c:pt>
                        <c:pt idx="6">
                          <c:v>Q3</c:v>
                        </c:pt>
                        <c:pt idx="7">
                          <c:v>Q4</c:v>
                        </c:pt>
                        <c:pt idx="8">
                          <c:v>Q1</c:v>
                        </c:pt>
                        <c:pt idx="9">
                          <c:v>Q2</c:v>
                        </c:pt>
                        <c:pt idx="10">
                          <c:v>Q3</c:v>
                        </c:pt>
                        <c:pt idx="11">
                          <c:v>Q4</c:v>
                        </c:pt>
                        <c:pt idx="12">
                          <c:v>Q1</c:v>
                        </c:pt>
                        <c:pt idx="13">
                          <c:v>Q2</c:v>
                        </c:pt>
                        <c:pt idx="14">
                          <c:v>Q3</c:v>
                        </c:pt>
                        <c:pt idx="15">
                          <c:v>Q4</c:v>
                        </c:pt>
                        <c:pt idx="16">
                          <c:v>Q1</c:v>
                        </c:pt>
                        <c:pt idx="17">
                          <c:v>Q2</c:v>
                        </c:pt>
                        <c:pt idx="18">
                          <c:v>Q3</c:v>
                        </c:pt>
                        <c:pt idx="19">
                          <c:v>Q4</c:v>
                        </c:pt>
                        <c:pt idx="20">
                          <c:v>Q1</c:v>
                        </c:pt>
                        <c:pt idx="21">
                          <c:v>Q2</c:v>
                        </c:pt>
                        <c:pt idx="22">
                          <c:v>Q3</c:v>
                        </c:pt>
                        <c:pt idx="23">
                          <c:v>Q4</c:v>
                        </c:pt>
                        <c:pt idx="24">
                          <c:v>Q1</c:v>
                        </c:pt>
                        <c:pt idx="25">
                          <c:v>Q2</c:v>
                        </c:pt>
                        <c:pt idx="26">
                          <c:v>Q3</c:v>
                        </c:pt>
                        <c:pt idx="27">
                          <c:v>Q4</c:v>
                        </c:pt>
                      </c:lvl>
                      <c:lvl>
                        <c:pt idx="0">
                          <c:v>2019</c:v>
                        </c:pt>
                        <c:pt idx="4">
                          <c:v>2020</c:v>
                        </c:pt>
                        <c:pt idx="8">
                          <c:v>2021</c:v>
                        </c:pt>
                        <c:pt idx="12">
                          <c:v>2022</c:v>
                        </c:pt>
                        <c:pt idx="16">
                          <c:v>2023</c:v>
                        </c:pt>
                        <c:pt idx="20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'24'!$F$29:$F$56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8.6357701444000003</c:v>
                      </c:pt>
                      <c:pt idx="1">
                        <c:v>6.7623325164999999</c:v>
                      </c:pt>
                      <c:pt idx="2">
                        <c:v>7.1605461848000003</c:v>
                      </c:pt>
                      <c:pt idx="3">
                        <c:v>7.5038555109000002</c:v>
                      </c:pt>
                      <c:pt idx="4">
                        <c:v>7.8421954945000003</c:v>
                      </c:pt>
                      <c:pt idx="5">
                        <c:v>6.1982936923</c:v>
                      </c:pt>
                      <c:pt idx="6">
                        <c:v>6.4782173478000002</c:v>
                      </c:pt>
                      <c:pt idx="7">
                        <c:v>7.3640721957000004</c:v>
                      </c:pt>
                      <c:pt idx="8">
                        <c:v>8.8296274888999999</c:v>
                      </c:pt>
                      <c:pt idx="9">
                        <c:v>6.8254648571000001</c:v>
                      </c:pt>
                      <c:pt idx="10">
                        <c:v>7.2711268151999997</c:v>
                      </c:pt>
                      <c:pt idx="11">
                        <c:v>7.8612327826000001</c:v>
                      </c:pt>
                      <c:pt idx="12">
                        <c:v>9.0413863778000003</c:v>
                      </c:pt>
                      <c:pt idx="13">
                        <c:v>7.7448291647999996</c:v>
                      </c:pt>
                      <c:pt idx="14">
                        <c:v>7.9022582283</c:v>
                      </c:pt>
                      <c:pt idx="15">
                        <c:v>8.4635667935000001</c:v>
                      </c:pt>
                      <c:pt idx="16">
                        <c:v>8.5408796222000003</c:v>
                      </c:pt>
                      <c:pt idx="17">
                        <c:v>7.3416162856999998</c:v>
                      </c:pt>
                      <c:pt idx="18">
                        <c:v>7.9623520978000002</c:v>
                      </c:pt>
                      <c:pt idx="19">
                        <c:v>8.2486085543000005</c:v>
                      </c:pt>
                      <c:pt idx="20">
                        <c:v>9.0626437032999991</c:v>
                      </c:pt>
                      <c:pt idx="21">
                        <c:v>7.7706567253000003</c:v>
                      </c:pt>
                      <c:pt idx="22">
                        <c:v>8.4662808151999993</c:v>
                      </c:pt>
                      <c:pt idx="23">
                        <c:v>8.1759744238999996</c:v>
                      </c:pt>
                      <c:pt idx="24">
                        <c:v>8.7485272889000001</c:v>
                      </c:pt>
                      <c:pt idx="25">
                        <c:v>7.4416526153999998</c:v>
                      </c:pt>
                      <c:pt idx="26">
                        <c:v>7.6718507499999999</c:v>
                      </c:pt>
                      <c:pt idx="27">
                        <c:v>7.9229992174000001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158E-444F-AC16-856B820703D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storage withdrawals</c:v>
                </c:tx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'24'!$B$29:$C$56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Q1</c:v>
                        </c:pt>
                        <c:pt idx="1">
                          <c:v>Q2</c:v>
                        </c:pt>
                        <c:pt idx="2">
                          <c:v>Q3</c:v>
                        </c:pt>
                        <c:pt idx="3">
                          <c:v>Q4</c:v>
                        </c:pt>
                        <c:pt idx="4">
                          <c:v>Q1</c:v>
                        </c:pt>
                        <c:pt idx="5">
                          <c:v>Q2</c:v>
                        </c:pt>
                        <c:pt idx="6">
                          <c:v>Q3</c:v>
                        </c:pt>
                        <c:pt idx="7">
                          <c:v>Q4</c:v>
                        </c:pt>
                        <c:pt idx="8">
                          <c:v>Q1</c:v>
                        </c:pt>
                        <c:pt idx="9">
                          <c:v>Q2</c:v>
                        </c:pt>
                        <c:pt idx="10">
                          <c:v>Q3</c:v>
                        </c:pt>
                        <c:pt idx="11">
                          <c:v>Q4</c:v>
                        </c:pt>
                        <c:pt idx="12">
                          <c:v>Q1</c:v>
                        </c:pt>
                        <c:pt idx="13">
                          <c:v>Q2</c:v>
                        </c:pt>
                        <c:pt idx="14">
                          <c:v>Q3</c:v>
                        </c:pt>
                        <c:pt idx="15">
                          <c:v>Q4</c:v>
                        </c:pt>
                        <c:pt idx="16">
                          <c:v>Q1</c:v>
                        </c:pt>
                        <c:pt idx="17">
                          <c:v>Q2</c:v>
                        </c:pt>
                        <c:pt idx="18">
                          <c:v>Q3</c:v>
                        </c:pt>
                        <c:pt idx="19">
                          <c:v>Q4</c:v>
                        </c:pt>
                        <c:pt idx="20">
                          <c:v>Q1</c:v>
                        </c:pt>
                        <c:pt idx="21">
                          <c:v>Q2</c:v>
                        </c:pt>
                        <c:pt idx="22">
                          <c:v>Q3</c:v>
                        </c:pt>
                        <c:pt idx="23">
                          <c:v>Q4</c:v>
                        </c:pt>
                        <c:pt idx="24">
                          <c:v>Q1</c:v>
                        </c:pt>
                        <c:pt idx="25">
                          <c:v>Q2</c:v>
                        </c:pt>
                        <c:pt idx="26">
                          <c:v>Q3</c:v>
                        </c:pt>
                        <c:pt idx="27">
                          <c:v>Q4</c:v>
                        </c:pt>
                      </c:lvl>
                      <c:lvl>
                        <c:pt idx="0">
                          <c:v>2019</c:v>
                        </c:pt>
                        <c:pt idx="4">
                          <c:v>2020</c:v>
                        </c:pt>
                        <c:pt idx="8">
                          <c:v>2021</c:v>
                        </c:pt>
                        <c:pt idx="12">
                          <c:v>2022</c:v>
                        </c:pt>
                        <c:pt idx="16">
                          <c:v>2023</c:v>
                        </c:pt>
                        <c:pt idx="20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'24'!$L$29:$L$56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-17.271044444000001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-2.5090326087000001</c:v>
                      </c:pt>
                      <c:pt idx="4">
                        <c:v>-12.957142856999999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-5.3847391303999999</c:v>
                      </c:pt>
                      <c:pt idx="8">
                        <c:v>-17.528411111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-1.0811086957</c:v>
                      </c:pt>
                      <c:pt idx="12">
                        <c:v>-20.629522221999999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-2.5449347825999999</c:v>
                      </c:pt>
                      <c:pt idx="16">
                        <c:v>-11.958911111000001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-0.29425000000000001</c:v>
                      </c:pt>
                      <c:pt idx="20">
                        <c:v>-12.664857143000001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-2.6640769254999999</c:v>
                      </c:pt>
                      <c:pt idx="24">
                        <c:v>-16.121901678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-3.2180585760999998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58E-444F-AC16-856B820703DF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ser>
          <c:idx val="3"/>
          <c:order val="2"/>
          <c:tx>
            <c:strRef>
              <c:f>'24'!$B$59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E-444F-AC16-856B820703DF}"/>
                </c:ext>
              </c:extLst>
            </c:dLbl>
            <c:dLbl>
              <c:idx val="1"/>
              <c:layout>
                <c:manualLayout>
                  <c:x val="4.3514353562298234E-2"/>
                  <c:y val="4.6110140607212573E-2"/>
                </c:manualLayout>
              </c:layout>
              <c:tx>
                <c:rich>
                  <a:bodyPr/>
                  <a:lstStyle/>
                  <a:p>
                    <a:r>
                      <a:rPr lang="en-US" b="0" i="0" baseline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58E-444F-AC16-856B82070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'24'!$A$60:$A$61</c:f>
              <c:numCache>
                <c:formatCode>General</c:formatCode>
                <c:ptCount val="2"/>
                <c:pt idx="0">
                  <c:v>23.5</c:v>
                </c:pt>
                <c:pt idx="1">
                  <c:v>23.5</c:v>
                </c:pt>
              </c:numCache>
            </c:numRef>
          </c:xVal>
          <c:yVal>
            <c:numRef>
              <c:f>'24'!$B$60:$B$61</c:f>
              <c:numCache>
                <c:formatCode>0</c:formatCode>
                <c:ptCount val="2"/>
                <c:pt idx="0">
                  <c:v>-25</c:v>
                </c:pt>
                <c:pt idx="1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8E-444F-AC16-856B8207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6752"/>
        <c:axId val="-975125248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exports</c:v>
                </c:tx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'24'!$I$29:$I$56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11.869779943999999</c:v>
                      </c:pt>
                      <c:pt idx="1">
                        <c:v>11.725342802</c:v>
                      </c:pt>
                      <c:pt idx="2">
                        <c:v>12.748861609</c:v>
                      </c:pt>
                      <c:pt idx="3">
                        <c:v>14.668214359</c:v>
                      </c:pt>
                      <c:pt idx="4">
                        <c:v>16.067314285999998</c:v>
                      </c:pt>
                      <c:pt idx="5">
                        <c:v>12.689283066</c:v>
                      </c:pt>
                      <c:pt idx="6">
                        <c:v>12.008919043000001</c:v>
                      </c:pt>
                      <c:pt idx="7">
                        <c:v>16.989207272000002</c:v>
                      </c:pt>
                      <c:pt idx="8">
                        <c:v>17.588114811000001</c:v>
                      </c:pt>
                      <c:pt idx="9">
                        <c:v>18.478610208999999</c:v>
                      </c:pt>
                      <c:pt idx="10">
                        <c:v>18.100015272</c:v>
                      </c:pt>
                      <c:pt idx="11">
                        <c:v>18.727429478000001</c:v>
                      </c:pt>
                      <c:pt idx="12">
                        <c:v>19.959302222000002</c:v>
                      </c:pt>
                      <c:pt idx="13">
                        <c:v>19.316591802000001</c:v>
                      </c:pt>
                      <c:pt idx="14">
                        <c:v>17.873232457</c:v>
                      </c:pt>
                      <c:pt idx="15">
                        <c:v>18.537148793</c:v>
                      </c:pt>
                      <c:pt idx="16">
                        <c:v>20.375134178</c:v>
                      </c:pt>
                      <c:pt idx="17">
                        <c:v>20.509733978</c:v>
                      </c:pt>
                      <c:pt idx="18">
                        <c:v>20.593575804</c:v>
                      </c:pt>
                      <c:pt idx="19">
                        <c:v>21.900437815</c:v>
                      </c:pt>
                      <c:pt idx="20">
                        <c:v>21.818883703000001</c:v>
                      </c:pt>
                      <c:pt idx="21">
                        <c:v>20.224164098999999</c:v>
                      </c:pt>
                      <c:pt idx="22">
                        <c:v>20.615978337000001</c:v>
                      </c:pt>
                      <c:pt idx="23">
                        <c:v>22.025957825999999</c:v>
                      </c:pt>
                      <c:pt idx="24">
                        <c:v>23.267420443999999</c:v>
                      </c:pt>
                      <c:pt idx="25">
                        <c:v>23.056396484</c:v>
                      </c:pt>
                      <c:pt idx="26">
                        <c:v>22.923660869999999</c:v>
                      </c:pt>
                      <c:pt idx="27">
                        <c:v>24.066136412999999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158E-444F-AC16-856B820703DF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net storage builds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'24'!$N$29:$N$56</c15:sqref>
                        </c15:formulaRef>
                      </c:ext>
                    </c:extLst>
                    <c:numCache>
                      <c:formatCode>0.00</c:formatCode>
                      <c:ptCount val="2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58E-444F-AC16-856B820703DF}"/>
                  </c:ext>
                </c:extLst>
              </c15:ser>
            </c15:filteredScatterSeries>
          </c:ext>
        </c:extLst>
      </c:scatterChart>
      <c:catAx>
        <c:axId val="-9751067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 baseline="0"/>
            </a:pPr>
            <a:endParaRPr lang="en-US"/>
          </a:p>
        </c:txPr>
        <c:crossAx val="-975125248"/>
        <c:crosses val="autoZero"/>
        <c:auto val="0"/>
        <c:lblAlgn val="ctr"/>
        <c:lblOffset val="130"/>
        <c:tickLblSkip val="1"/>
        <c:tickMarkSkip val="1"/>
        <c:noMultiLvlLbl val="0"/>
      </c:catAx>
      <c:valAx>
        <c:axId val="-975125248"/>
        <c:scaling>
          <c:orientation val="minMax"/>
          <c:max val="125"/>
          <c:min val="-2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6752"/>
        <c:crosses val="autoZero"/>
        <c:crossBetween val="between"/>
        <c:majorUnit val="25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07306099128696"/>
          <c:y val="0.12225967933393349"/>
          <c:w val="0.80331524067990301"/>
          <c:h val="0.717364480263567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'25'!$H$26</c:f>
              <c:strCache>
                <c:ptCount val="1"/>
                <c:pt idx="0">
                  <c:v>Federal Gulf of Mexico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'25'!$I$26:$L$26</c:f>
              <c:numCache>
                <c:formatCode>0.000</c:formatCode>
                <c:ptCount val="4"/>
                <c:pt idx="0">
                  <c:v>-2.8014948000000039E-2</c:v>
                </c:pt>
                <c:pt idx="1">
                  <c:v>-0.11748106570000005</c:v>
                </c:pt>
                <c:pt idx="2">
                  <c:v>-0.18991419619999994</c:v>
                </c:pt>
                <c:pt idx="3">
                  <c:v>-7.2111467899999893E-2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3-4934-B92D-B7768DE47599}"/>
            </c:ext>
          </c:extLst>
        </c:ser>
        <c:ser>
          <c:idx val="2"/>
          <c:order val="1"/>
          <c:tx>
            <c:strRef>
              <c:f>'25'!$H$27</c:f>
              <c:strCache>
                <c:ptCount val="1"/>
                <c:pt idx="0">
                  <c:v>U.S. excluding Gulf of Mexico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'25'!$I$27:$L$27</c:f>
              <c:numCache>
                <c:formatCode>0.000</c:formatCode>
                <c:ptCount val="4"/>
                <c:pt idx="0">
                  <c:v>5.70475042999999</c:v>
                </c:pt>
                <c:pt idx="1">
                  <c:v>5.2485840000000081</c:v>
                </c:pt>
                <c:pt idx="2">
                  <c:v>4.5727669999990894E-2</c:v>
                </c:pt>
                <c:pt idx="3">
                  <c:v>0.74133662000001266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3072"/>
        <c:axId val="-975120896"/>
        <c:extLst>
          <c:ext xmlns:c15="http://schemas.microsoft.com/office/drawing/2012/chart" uri="{02D57815-91ED-43cb-92C2-25804820EDAC}">
            <c15:filteredBarSeries>
              <c15:ser>
                <c:idx val="4"/>
                <c:order val="2"/>
                <c:tx>
                  <c:strRef>
                    <c:extLst>
                      <c:ext uri="{02D57815-91ED-43cb-92C2-25804820EDAC}">
                        <c15:formulaRef>
                          <c15:sqref>'24'!#REF!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 w="28575" cap="rnd">
                    <a:noFill/>
                    <a:round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'25'!$I$25:$L$25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D13-4934-B92D-B7768DE47599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3"/>
          <c:order val="3"/>
          <c:tx>
            <c:strRef>
              <c:f>'25'!$B$28</c:f>
              <c:strCache>
                <c:ptCount val="1"/>
                <c:pt idx="0">
                  <c:v>total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5.5054959656855258E-2"/>
                  <c:y val="-4.1221335044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3-4934-B92D-B7768DE47599}"/>
                </c:ext>
              </c:extLst>
            </c:dLbl>
            <c:dLbl>
              <c:idx val="1"/>
              <c:layout>
                <c:manualLayout>
                  <c:x val="-7.5591347052154548E-2"/>
                  <c:y val="-3.82445709747475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9144" tIns="9144" rIns="9144" bIns="9144" anchor="ctr">
                  <a:noAutofit/>
                </a:bodyPr>
                <a:lstStyle/>
                <a:p>
                  <a:pPr>
                    <a:defRPr sz="900" b="1" i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97294288561169"/>
                      <c:h val="7.33518256710209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D13-4934-B92D-B7768DE47599}"/>
                </c:ext>
              </c:extLst>
            </c:dLbl>
            <c:dLbl>
              <c:idx val="2"/>
              <c:layout>
                <c:manualLayout>
                  <c:x val="-7.9364650477907889E-2"/>
                  <c:y val="3.6700281549610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64488251107596"/>
                      <c:h val="5.48050543710945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D13-4934-B92D-B7768DE47599}"/>
                </c:ext>
              </c:extLst>
            </c:dLbl>
            <c:dLbl>
              <c:idx val="3"/>
              <c:layout>
                <c:manualLayout>
                  <c:x val="-6.3167653341012209E-2"/>
                  <c:y val="-5.5042406478742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3-4934-B92D-B7768DE47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>
                    <a:solidFill>
                      <a:sysClr val="windowText" lastClr="000000"/>
                    </a:solidFill>
                    <a:latin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'25'!$I$25:$L$25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'25'!$I$28:$L$28</c:f>
              <c:numCache>
                <c:formatCode>0.0</c:formatCode>
                <c:ptCount val="4"/>
                <c:pt idx="0">
                  <c:v>5.67673548199999</c:v>
                </c:pt>
                <c:pt idx="1">
                  <c:v>5.1311029343000083</c:v>
                </c:pt>
                <c:pt idx="2">
                  <c:v>-0.14418652620000905</c:v>
                </c:pt>
                <c:pt idx="3">
                  <c:v>0.66922515210001277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3072"/>
        <c:axId val="-975120896"/>
      </c:lineChart>
      <c:scatterChart>
        <c:scatterStyle val="lineMarker"/>
        <c:varyColors val="0"/>
        <c:ser>
          <c:idx val="0"/>
          <c:order val="4"/>
          <c:tx>
            <c:strRef>
              <c:f>'25'!$B$88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'25'!$A$89:$A$90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'25'!$B$89:$B$90</c:f>
              <c:numCache>
                <c:formatCode>0.00</c:formatCode>
                <c:ptCount val="2"/>
                <c:pt idx="0">
                  <c:v>-2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6208"/>
        <c:axId val="-975115456"/>
      </c:scatterChart>
      <c:catAx>
        <c:axId val="-97512307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0896"/>
        <c:crosses val="autoZero"/>
        <c:auto val="1"/>
        <c:lblAlgn val="ctr"/>
        <c:lblOffset val="100"/>
        <c:tickLblSkip val="1"/>
        <c:noMultiLvlLbl val="0"/>
      </c:catAx>
      <c:valAx>
        <c:axId val="-975120896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3072"/>
        <c:crosses val="autoZero"/>
        <c:crossBetween val="between"/>
        <c:majorUnit val="1"/>
      </c:valAx>
      <c:valAx>
        <c:axId val="-975115456"/>
        <c:scaling>
          <c:orientation val="minMax"/>
          <c:max val="10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6208"/>
        <c:crosses val="max"/>
        <c:crossBetween val="midCat"/>
      </c:valAx>
      <c:valAx>
        <c:axId val="-9751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5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9221347331583"/>
          <c:y val="0.12744684181763474"/>
          <c:w val="0.80381889763779524"/>
          <c:h val="0.71706326800922748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'25'!$C$34:$C$81</c:f>
              <c:numCache>
                <c:formatCode>0.000</c:formatCode>
                <c:ptCount val="48"/>
                <c:pt idx="0">
                  <c:v>104.36343297000001</c:v>
                </c:pt>
                <c:pt idx="1">
                  <c:v>104.08858029</c:v>
                </c:pt>
                <c:pt idx="2">
                  <c:v>105.88560242</c:v>
                </c:pt>
                <c:pt idx="3">
                  <c:v>106.64060189999999</c:v>
                </c:pt>
                <c:pt idx="4">
                  <c:v>107.48518405999999</c:v>
                </c:pt>
                <c:pt idx="5">
                  <c:v>107.7441848</c:v>
                </c:pt>
                <c:pt idx="6">
                  <c:v>108.87345168</c:v>
                </c:pt>
                <c:pt idx="7">
                  <c:v>109.43172561</c:v>
                </c:pt>
                <c:pt idx="8">
                  <c:v>111.01379813</c:v>
                </c:pt>
                <c:pt idx="9">
                  <c:v>110.89492432</c:v>
                </c:pt>
                <c:pt idx="10">
                  <c:v>110.88574967</c:v>
                </c:pt>
                <c:pt idx="11">
                  <c:v>108.72179158</c:v>
                </c:pt>
                <c:pt idx="12">
                  <c:v>110.60544461000001</c:v>
                </c:pt>
                <c:pt idx="13">
                  <c:v>110.81359239</c:v>
                </c:pt>
                <c:pt idx="14">
                  <c:v>112.09463432</c:v>
                </c:pt>
                <c:pt idx="15">
                  <c:v>112.06689787000001</c:v>
                </c:pt>
                <c:pt idx="16">
                  <c:v>112.90029839</c:v>
                </c:pt>
                <c:pt idx="17">
                  <c:v>112.51499977</c:v>
                </c:pt>
                <c:pt idx="18">
                  <c:v>112.73555652</c:v>
                </c:pt>
                <c:pt idx="19">
                  <c:v>113.99102803</c:v>
                </c:pt>
                <c:pt idx="20">
                  <c:v>114.20006807</c:v>
                </c:pt>
                <c:pt idx="21">
                  <c:v>114.08685558000001</c:v>
                </c:pt>
                <c:pt idx="22">
                  <c:v>115.62534157</c:v>
                </c:pt>
                <c:pt idx="23">
                  <c:v>115.87935568</c:v>
                </c:pt>
                <c:pt idx="24">
                  <c:v>112.22114058</c:v>
                </c:pt>
                <c:pt idx="25">
                  <c:v>115.45299093</c:v>
                </c:pt>
                <c:pt idx="26">
                  <c:v>112.46862428999999</c:v>
                </c:pt>
                <c:pt idx="27">
                  <c:v>111.74023287</c:v>
                </c:pt>
                <c:pt idx="28">
                  <c:v>111.66555097</c:v>
                </c:pt>
                <c:pt idx="29">
                  <c:v>112.85937610000001</c:v>
                </c:pt>
                <c:pt idx="30">
                  <c:v>114.06853694</c:v>
                </c:pt>
                <c:pt idx="31">
                  <c:v>113.24929313</c:v>
                </c:pt>
                <c:pt idx="32">
                  <c:v>112.36540547</c:v>
                </c:pt>
                <c:pt idx="33">
                  <c:v>112.7538</c:v>
                </c:pt>
                <c:pt idx="34">
                  <c:v>113.5406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C-44BF-936A-90F59187D717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'25'!$D$34:$D$81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113.5406</c:v>
                </c:pt>
                <c:pt idx="35">
                  <c:v>113.7734</c:v>
                </c:pt>
                <c:pt idx="36">
                  <c:v>113.1379</c:v>
                </c:pt>
                <c:pt idx="37">
                  <c:v>111.8934</c:v>
                </c:pt>
                <c:pt idx="38">
                  <c:v>113.9152</c:v>
                </c:pt>
                <c:pt idx="39">
                  <c:v>113.9418</c:v>
                </c:pt>
                <c:pt idx="40">
                  <c:v>114.08159999999999</c:v>
                </c:pt>
                <c:pt idx="41">
                  <c:v>113.9247</c:v>
                </c:pt>
                <c:pt idx="42">
                  <c:v>113.705</c:v>
                </c:pt>
                <c:pt idx="43">
                  <c:v>113.47790000000001</c:v>
                </c:pt>
                <c:pt idx="44">
                  <c:v>113.42059999999999</c:v>
                </c:pt>
                <c:pt idx="45">
                  <c:v>113.7253</c:v>
                </c:pt>
                <c:pt idx="46">
                  <c:v>113.6824</c:v>
                </c:pt>
                <c:pt idx="47">
                  <c:v>114.4748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C-44BF-936A-90F59187D717}"/>
            </c:ext>
          </c:extLst>
        </c:ser>
        <c:ser>
          <c:idx val="1"/>
          <c:order val="2"/>
          <c:tx>
            <c:strRef>
              <c:f>'25'!$E$33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5400" cap="rnd">
              <a:solidFill>
                <a:schemeClr val="tx1">
                  <a:alpha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'25'!$E$34:$E$81</c:f>
              <c:numCache>
                <c:formatCode>0.000</c:formatCode>
                <c:ptCount val="48"/>
                <c:pt idx="1">
                  <c:v>108.00241895249998</c:v>
                </c:pt>
                <c:pt idx="2">
                  <c:v>108.00241895249998</c:v>
                </c:pt>
                <c:pt idx="3">
                  <c:v>108.00241895249998</c:v>
                </c:pt>
                <c:pt idx="4">
                  <c:v>108.00241895249998</c:v>
                </c:pt>
                <c:pt idx="5">
                  <c:v>108.00241895249998</c:v>
                </c:pt>
                <c:pt idx="6">
                  <c:v>108.00241895249998</c:v>
                </c:pt>
                <c:pt idx="7">
                  <c:v>108.00241895249998</c:v>
                </c:pt>
                <c:pt idx="8">
                  <c:v>108.00241895249998</c:v>
                </c:pt>
                <c:pt idx="9">
                  <c:v>108.00241895249998</c:v>
                </c:pt>
                <c:pt idx="10">
                  <c:v>108.00241895249998</c:v>
                </c:pt>
                <c:pt idx="13">
                  <c:v>113.12617273333335</c:v>
                </c:pt>
                <c:pt idx="14">
                  <c:v>113.12617273333335</c:v>
                </c:pt>
                <c:pt idx="15">
                  <c:v>113.12617273333335</c:v>
                </c:pt>
                <c:pt idx="16">
                  <c:v>113.12617273333335</c:v>
                </c:pt>
                <c:pt idx="17">
                  <c:v>113.12617273333335</c:v>
                </c:pt>
                <c:pt idx="18">
                  <c:v>113.12617273333335</c:v>
                </c:pt>
                <c:pt idx="19">
                  <c:v>113.12617273333335</c:v>
                </c:pt>
                <c:pt idx="20">
                  <c:v>113.12617273333335</c:v>
                </c:pt>
                <c:pt idx="21">
                  <c:v>113.12617273333335</c:v>
                </c:pt>
                <c:pt idx="22">
                  <c:v>113.12617273333335</c:v>
                </c:pt>
                <c:pt idx="25">
                  <c:v>113.01324594</c:v>
                </c:pt>
                <c:pt idx="26">
                  <c:v>113.01324594</c:v>
                </c:pt>
                <c:pt idx="27">
                  <c:v>113.01324594</c:v>
                </c:pt>
                <c:pt idx="28">
                  <c:v>113.01324594</c:v>
                </c:pt>
                <c:pt idx="29">
                  <c:v>113.01324594</c:v>
                </c:pt>
                <c:pt idx="30">
                  <c:v>113.01324594</c:v>
                </c:pt>
                <c:pt idx="31">
                  <c:v>113.01324594</c:v>
                </c:pt>
                <c:pt idx="32">
                  <c:v>113.01324594</c:v>
                </c:pt>
                <c:pt idx="33">
                  <c:v>113.01324594</c:v>
                </c:pt>
                <c:pt idx="34">
                  <c:v>113.01324594</c:v>
                </c:pt>
                <c:pt idx="37">
                  <c:v>113.61505</c:v>
                </c:pt>
                <c:pt idx="38">
                  <c:v>113.61505</c:v>
                </c:pt>
                <c:pt idx="39">
                  <c:v>113.61505</c:v>
                </c:pt>
                <c:pt idx="40">
                  <c:v>113.61505</c:v>
                </c:pt>
                <c:pt idx="41">
                  <c:v>113.61505</c:v>
                </c:pt>
                <c:pt idx="42">
                  <c:v>113.61505</c:v>
                </c:pt>
                <c:pt idx="43">
                  <c:v>113.61505</c:v>
                </c:pt>
                <c:pt idx="44">
                  <c:v>113.61505</c:v>
                </c:pt>
                <c:pt idx="45">
                  <c:v>113.61505</c:v>
                </c:pt>
                <c:pt idx="46">
                  <c:v>113.61505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C-44BF-936A-90F59187D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8720"/>
        <c:axId val="-975124160"/>
      </c:lineChart>
      <c:catAx>
        <c:axId val="-97511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41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24160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8720"/>
        <c:crosses val="autoZero"/>
        <c:crossBetween val="midCat"/>
        <c:majorUnit val="5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824167978930899"/>
          <c:y val="0.57749675661901956"/>
          <c:w val="0.521829250510353"/>
          <c:h val="0.185477694826367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0215806357542"/>
          <c:y val="0.1380914885639295"/>
          <c:w val="0.81249599008457274"/>
          <c:h val="0.713519560054993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'26'!$H$26</c:f>
              <c:strCache>
                <c:ptCount val="1"/>
                <c:pt idx="0">
                  <c:v>electric power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'26'!$I$26:$L$26</c:f>
              <c:numCache>
                <c:formatCode>0.00</c:formatCode>
                <c:ptCount val="4"/>
                <c:pt idx="0">
                  <c:v>2.3642690170000051</c:v>
                </c:pt>
                <c:pt idx="1">
                  <c:v>2.325100993999996</c:v>
                </c:pt>
                <c:pt idx="2">
                  <c:v>1.5077977870000012</c:v>
                </c:pt>
                <c:pt idx="3">
                  <c:v>-1.5201615599999982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F-4EA2-8CC4-8A28EAA3BDC7}"/>
            </c:ext>
          </c:extLst>
        </c:ser>
        <c:ser>
          <c:idx val="2"/>
          <c:order val="1"/>
          <c:tx>
            <c:strRef>
              <c:f>'26'!$H$27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'26'!$I$27:$L$27</c:f>
              <c:numCache>
                <c:formatCode>0.00</c:formatCode>
                <c:ptCount val="4"/>
                <c:pt idx="0">
                  <c:v>0.44441095899999894</c:v>
                </c:pt>
                <c:pt idx="1">
                  <c:v>2.273969999997405E-4</c:v>
                </c:pt>
                <c:pt idx="2">
                  <c:v>-5.7594894999997592E-2</c:v>
                </c:pt>
                <c:pt idx="3">
                  <c:v>-6.6111708000001101E-2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F-4EA2-8CC4-8A28EAA3BDC7}"/>
            </c:ext>
          </c:extLst>
        </c:ser>
        <c:ser>
          <c:idx val="4"/>
          <c:order val="2"/>
          <c:tx>
            <c:strRef>
              <c:f>'26'!$H$28</c:f>
              <c:strCache>
                <c:ptCount val="1"/>
                <c:pt idx="0">
                  <c:v>residential and commercial</c:v>
                </c:pt>
              </c:strCache>
            </c:strRef>
          </c:tx>
          <c:spPr>
            <a:solidFill>
              <a:schemeClr val="accent4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'26'!$I$28:$L$28</c:f>
              <c:numCache>
                <c:formatCode>0.00</c:formatCode>
                <c:ptCount val="4"/>
                <c:pt idx="0">
                  <c:v>1.2808410953000013</c:v>
                </c:pt>
                <c:pt idx="1">
                  <c:v>-1.8631753427</c:v>
                </c:pt>
                <c:pt idx="2">
                  <c:v>-0.10641244750000212</c:v>
                </c:pt>
                <c:pt idx="3">
                  <c:v>1.2112231325000025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3F-4EA2-8CC4-8A28EAA3BDC7}"/>
            </c:ext>
          </c:extLst>
        </c:ser>
        <c:ser>
          <c:idx val="0"/>
          <c:order val="3"/>
          <c:tx>
            <c:strRef>
              <c:f>'26'!$H$29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'26'!$I$29:$L$29</c:f>
              <c:numCache>
                <c:formatCode>0.00</c:formatCode>
                <c:ptCount val="4"/>
                <c:pt idx="0">
                  <c:v>0.41054468269999234</c:v>
                </c:pt>
                <c:pt idx="1">
                  <c:v>0.18648146370000518</c:v>
                </c:pt>
                <c:pt idx="2">
                  <c:v>6.6304477499997461E-2</c:v>
                </c:pt>
                <c:pt idx="3">
                  <c:v>3.1900975500008144E-2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19808"/>
        <c:axId val="-975131232"/>
      </c:barChart>
      <c:lineChart>
        <c:grouping val="stacked"/>
        <c:varyColors val="0"/>
        <c:ser>
          <c:idx val="3"/>
          <c:order val="4"/>
          <c:tx>
            <c:strRef>
              <c:f>'26'!$B$30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6.0776590736952997E-2"/>
                  <c:y val="-2.5011877219700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3F-4EA2-8CC4-8A28EAA3BDC7}"/>
                </c:ext>
              </c:extLst>
            </c:dLbl>
            <c:dLbl>
              <c:idx val="2"/>
              <c:layout>
                <c:manualLayout>
                  <c:x val="-6.4220593789711469E-2"/>
                  <c:y val="3.6742066427602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5-4888-B146-4A92B65DD4B3}"/>
                </c:ext>
              </c:extLst>
            </c:dLbl>
            <c:dLbl>
              <c:idx val="3"/>
              <c:layout>
                <c:manualLayout>
                  <c:x val="-7.1990405476349287E-2"/>
                  <c:y val="3.7046749150778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3F-4EA2-8CC4-8A28EAA3B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'26'!$I$30:$L$30</c:f>
              <c:numCache>
                <c:formatCode>0.0</c:formatCode>
                <c:ptCount val="4"/>
                <c:pt idx="0">
                  <c:v>4.5000657539999978</c:v>
                </c:pt>
                <c:pt idx="1">
                  <c:v>0.648634512000001</c:v>
                </c:pt>
                <c:pt idx="2">
                  <c:v>1.410094921999999</c:v>
                </c:pt>
                <c:pt idx="3">
                  <c:v>-0.34314915999998874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9808"/>
        <c:axId val="-975131232"/>
      </c:lineChart>
      <c:scatterChart>
        <c:scatterStyle val="lineMarker"/>
        <c:varyColors val="0"/>
        <c:ser>
          <c:idx val="5"/>
          <c:order val="5"/>
          <c:tx>
            <c:strRef>
              <c:f>'26'!$B$89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'26'!$A$90:$A$91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'26'!$B$90:$B$91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7088"/>
        <c:axId val="-975110016"/>
      </c:scatterChart>
      <c:catAx>
        <c:axId val="-97511980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1232"/>
        <c:crosses val="autoZero"/>
        <c:auto val="1"/>
        <c:lblAlgn val="ctr"/>
        <c:lblOffset val="100"/>
        <c:tickLblSkip val="1"/>
        <c:noMultiLvlLbl val="0"/>
      </c:catAx>
      <c:valAx>
        <c:axId val="-975131232"/>
        <c:scaling>
          <c:orientation val="minMax"/>
          <c:max val="5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9808"/>
        <c:crosses val="autoZero"/>
        <c:crossBetween val="between"/>
        <c:majorUnit val="1"/>
      </c:valAx>
      <c:valAx>
        <c:axId val="-975110016"/>
        <c:scaling>
          <c:orientation val="minMax"/>
          <c:max val="4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17088"/>
        <c:crosses val="max"/>
        <c:crossBetween val="midCat"/>
      </c:valAx>
      <c:valAx>
        <c:axId val="-97511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World liquid</a:t>
            </a:r>
            <a:r>
              <a:rPr lang="en-US" sz="1000" b="1" baseline="0">
                <a:effectLst/>
              </a:rPr>
              <a:t> fuels consumption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6.2299504228638077E-4"/>
          <c:y val="1.57829174174544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26836611978677E-2"/>
          <c:y val="0.14555020139693087"/>
          <c:w val="0.84472940568883736"/>
          <c:h val="0.65701979474291239"/>
        </c:manualLayout>
      </c:layout>
      <c:areaChart>
        <c:grouping val="stacked"/>
        <c:varyColors val="0"/>
        <c:ser>
          <c:idx val="2"/>
          <c:order val="0"/>
          <c:tx>
            <c:strRef>
              <c:f>'3'!$G$27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'3'!$G$28:$G$75</c:f>
              <c:numCache>
                <c:formatCode>0.000</c:formatCode>
                <c:ptCount val="48"/>
                <c:pt idx="0">
                  <c:v>44.342738113999999</c:v>
                </c:pt>
                <c:pt idx="1">
                  <c:v>46.489434869999997</c:v>
                </c:pt>
                <c:pt idx="2">
                  <c:v>46.045755311000001</c:v>
                </c:pt>
                <c:pt idx="3">
                  <c:v>44.396742271000001</c:v>
                </c:pt>
                <c:pt idx="4">
                  <c:v>44.808108631000003</c:v>
                </c:pt>
                <c:pt idx="5">
                  <c:v>45.988882781000001</c:v>
                </c:pt>
                <c:pt idx="6">
                  <c:v>45.576242968999999</c:v>
                </c:pt>
                <c:pt idx="7">
                  <c:v>46.435684377000001</c:v>
                </c:pt>
                <c:pt idx="8">
                  <c:v>46.018944648000002</c:v>
                </c:pt>
                <c:pt idx="9">
                  <c:v>44.863295131999998</c:v>
                </c:pt>
                <c:pt idx="10">
                  <c:v>45.885491684000002</c:v>
                </c:pt>
                <c:pt idx="11">
                  <c:v>45.870527502999998</c:v>
                </c:pt>
                <c:pt idx="12">
                  <c:v>43.930957999999997</c:v>
                </c:pt>
                <c:pt idx="13">
                  <c:v>46.124599000000003</c:v>
                </c:pt>
                <c:pt idx="14">
                  <c:v>45.810068000000001</c:v>
                </c:pt>
                <c:pt idx="15">
                  <c:v>44.476089999999999</c:v>
                </c:pt>
                <c:pt idx="16">
                  <c:v>45.617718000000004</c:v>
                </c:pt>
                <c:pt idx="17">
                  <c:v>46.472960999999998</c:v>
                </c:pt>
                <c:pt idx="18">
                  <c:v>45.680664</c:v>
                </c:pt>
                <c:pt idx="19">
                  <c:v>46.306347000000002</c:v>
                </c:pt>
                <c:pt idx="20">
                  <c:v>45.712657999999998</c:v>
                </c:pt>
                <c:pt idx="21">
                  <c:v>46.057518999999999</c:v>
                </c:pt>
                <c:pt idx="22">
                  <c:v>46.178355000000003</c:v>
                </c:pt>
                <c:pt idx="23">
                  <c:v>45.773358000000002</c:v>
                </c:pt>
                <c:pt idx="24">
                  <c:v>44.374648999999998</c:v>
                </c:pt>
                <c:pt idx="25">
                  <c:v>45.233303999999997</c:v>
                </c:pt>
                <c:pt idx="26">
                  <c:v>44.823292000000002</c:v>
                </c:pt>
                <c:pt idx="27">
                  <c:v>45.158692000000002</c:v>
                </c:pt>
                <c:pt idx="28">
                  <c:v>45.864060000000002</c:v>
                </c:pt>
                <c:pt idx="29">
                  <c:v>45.608499000000002</c:v>
                </c:pt>
                <c:pt idx="30">
                  <c:v>46.276972999999998</c:v>
                </c:pt>
                <c:pt idx="31">
                  <c:v>46.134260325</c:v>
                </c:pt>
                <c:pt idx="32">
                  <c:v>45.909373348000003</c:v>
                </c:pt>
                <c:pt idx="33">
                  <c:v>45.988156681</c:v>
                </c:pt>
                <c:pt idx="34">
                  <c:v>45.904663397999997</c:v>
                </c:pt>
                <c:pt idx="35">
                  <c:v>46.462951578999999</c:v>
                </c:pt>
                <c:pt idx="36">
                  <c:v>44.769112737999997</c:v>
                </c:pt>
                <c:pt idx="37">
                  <c:v>46.147870803000004</c:v>
                </c:pt>
                <c:pt idx="38">
                  <c:v>45.474662752</c:v>
                </c:pt>
                <c:pt idx="39">
                  <c:v>44.950238321999997</c:v>
                </c:pt>
                <c:pt idx="40">
                  <c:v>45.070279460000002</c:v>
                </c:pt>
                <c:pt idx="41">
                  <c:v>45.621641758000003</c:v>
                </c:pt>
                <c:pt idx="42">
                  <c:v>46.083042829999997</c:v>
                </c:pt>
                <c:pt idx="43">
                  <c:v>46.146869207999998</c:v>
                </c:pt>
                <c:pt idx="44">
                  <c:v>46.004298386000002</c:v>
                </c:pt>
                <c:pt idx="45">
                  <c:v>46.184531743999997</c:v>
                </c:pt>
                <c:pt idx="46">
                  <c:v>46.031207461999998</c:v>
                </c:pt>
                <c:pt idx="47">
                  <c:v>46.421810843000003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3-4A3A-AC63-E2868896075E}"/>
            </c:ext>
          </c:extLst>
        </c:ser>
        <c:ser>
          <c:idx val="3"/>
          <c:order val="1"/>
          <c:tx>
            <c:strRef>
              <c:f>'3'!$H$27</c:f>
              <c:strCache>
                <c:ptCount val="1"/>
                <c:pt idx="0">
                  <c:v>non-OECD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'3'!$H$28:$H$75</c:f>
              <c:numCache>
                <c:formatCode>0.000</c:formatCode>
                <c:ptCount val="48"/>
                <c:pt idx="0">
                  <c:v>53.186398320999999</c:v>
                </c:pt>
                <c:pt idx="1">
                  <c:v>54.257233014999997</c:v>
                </c:pt>
                <c:pt idx="2">
                  <c:v>53.497461250999997</c:v>
                </c:pt>
                <c:pt idx="3">
                  <c:v>53.835460116</c:v>
                </c:pt>
                <c:pt idx="4">
                  <c:v>54.671290063000001</c:v>
                </c:pt>
                <c:pt idx="5">
                  <c:v>55.279572082999998</c:v>
                </c:pt>
                <c:pt idx="6">
                  <c:v>54.906381162999999</c:v>
                </c:pt>
                <c:pt idx="7">
                  <c:v>54.642646556000003</c:v>
                </c:pt>
                <c:pt idx="8">
                  <c:v>55.313817507000003</c:v>
                </c:pt>
                <c:pt idx="9">
                  <c:v>54.175312421999998</c:v>
                </c:pt>
                <c:pt idx="10">
                  <c:v>54.745186054000001</c:v>
                </c:pt>
                <c:pt idx="11">
                  <c:v>55.370571603999998</c:v>
                </c:pt>
                <c:pt idx="12">
                  <c:v>55.163570129999997</c:v>
                </c:pt>
                <c:pt idx="13">
                  <c:v>56.682770140999999</c:v>
                </c:pt>
                <c:pt idx="14">
                  <c:v>56.254108289000001</c:v>
                </c:pt>
                <c:pt idx="15">
                  <c:v>55.955965272999997</c:v>
                </c:pt>
                <c:pt idx="16">
                  <c:v>56.620277125000001</c:v>
                </c:pt>
                <c:pt idx="17">
                  <c:v>57.209999846999999</c:v>
                </c:pt>
                <c:pt idx="18">
                  <c:v>56.496520066999999</c:v>
                </c:pt>
                <c:pt idx="19">
                  <c:v>56.387632046</c:v>
                </c:pt>
                <c:pt idx="20">
                  <c:v>57.106751232999997</c:v>
                </c:pt>
                <c:pt idx="21">
                  <c:v>55.612384626999997</c:v>
                </c:pt>
                <c:pt idx="22">
                  <c:v>56.508939671999997</c:v>
                </c:pt>
                <c:pt idx="23">
                  <c:v>57.642456551000002</c:v>
                </c:pt>
                <c:pt idx="24">
                  <c:v>56.694534163</c:v>
                </c:pt>
                <c:pt idx="25">
                  <c:v>58.105110388</c:v>
                </c:pt>
                <c:pt idx="26">
                  <c:v>57.394111207000002</c:v>
                </c:pt>
                <c:pt idx="27">
                  <c:v>57.174144800000001</c:v>
                </c:pt>
                <c:pt idx="28">
                  <c:v>57.552596956999999</c:v>
                </c:pt>
                <c:pt idx="29">
                  <c:v>57.985239554000003</c:v>
                </c:pt>
                <c:pt idx="30">
                  <c:v>57.422606569999999</c:v>
                </c:pt>
                <c:pt idx="31">
                  <c:v>56.648387411000002</c:v>
                </c:pt>
                <c:pt idx="32">
                  <c:v>57.424774530000001</c:v>
                </c:pt>
                <c:pt idx="33">
                  <c:v>56.285276451000001</c:v>
                </c:pt>
                <c:pt idx="34">
                  <c:v>57.463105599999999</c:v>
                </c:pt>
                <c:pt idx="35">
                  <c:v>58.513244102000002</c:v>
                </c:pt>
                <c:pt idx="36">
                  <c:v>57.671161671</c:v>
                </c:pt>
                <c:pt idx="37">
                  <c:v>59.130816109000001</c:v>
                </c:pt>
                <c:pt idx="38">
                  <c:v>58.425200732999997</c:v>
                </c:pt>
                <c:pt idx="39">
                  <c:v>58.221423555000001</c:v>
                </c:pt>
                <c:pt idx="40">
                  <c:v>58.667206241000002</c:v>
                </c:pt>
                <c:pt idx="41">
                  <c:v>59.356651829</c:v>
                </c:pt>
                <c:pt idx="42">
                  <c:v>58.596788320999998</c:v>
                </c:pt>
                <c:pt idx="43">
                  <c:v>58.213266236000003</c:v>
                </c:pt>
                <c:pt idx="44">
                  <c:v>58.997642499000001</c:v>
                </c:pt>
                <c:pt idx="45">
                  <c:v>57.509900471000002</c:v>
                </c:pt>
                <c:pt idx="46">
                  <c:v>58.602555119999998</c:v>
                </c:pt>
                <c:pt idx="47">
                  <c:v>59.676577401000003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3-4A3A-AC63-E2868896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297824"/>
        <c:axId val="-1500325568"/>
      </c:areaChart>
      <c:scatterChart>
        <c:scatterStyle val="lineMarker"/>
        <c:varyColors val="0"/>
        <c:ser>
          <c:idx val="0"/>
          <c:order val="2"/>
          <c:tx>
            <c:strRef>
              <c:f>'3'!$C$79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'3'!$B$80:$B$81</c:f>
              <c:numCache>
                <c:formatCode>0</c:formatCode>
                <c:ptCount val="2"/>
                <c:pt idx="0">
                  <c:v>35.5</c:v>
                </c:pt>
                <c:pt idx="1">
                  <c:v>35.5</c:v>
                </c:pt>
              </c:numCache>
            </c:numRef>
          </c:xVal>
          <c:yVal>
            <c:numRef>
              <c:f>'3'!$C$80:$C$81</c:f>
              <c:numCache>
                <c:formatCode>General</c:formatCode>
                <c:ptCount val="2"/>
                <c:pt idx="0">
                  <c:v>0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A3A-AC63-E2868896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1322512"/>
        <c:axId val="-1501330128"/>
      </c:scatterChart>
      <c:dateAx>
        <c:axId val="-1500297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0325568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150032556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0297824"/>
        <c:crosses val="autoZero"/>
        <c:crossBetween val="midCat"/>
      </c:valAx>
      <c:valAx>
        <c:axId val="-150133012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1501322512"/>
        <c:crosses val="max"/>
        <c:crossBetween val="midCat"/>
      </c:valAx>
      <c:valAx>
        <c:axId val="-1501322512"/>
        <c:scaling>
          <c:orientation val="minMax"/>
          <c:max val="48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150133012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26771653543307"/>
          <c:y val="0.14321428571428574"/>
          <c:w val="0.78747302420530763"/>
          <c:h val="0.70917354080739903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'26'!$C$36:$C$83</c:f>
              <c:numCache>
                <c:formatCode>0.00</c:formatCode>
                <c:ptCount val="48"/>
                <c:pt idx="0">
                  <c:v>115.91280645000001</c:v>
                </c:pt>
                <c:pt idx="1">
                  <c:v>109.255</c:v>
                </c:pt>
                <c:pt idx="2">
                  <c:v>89.695580645000007</c:v>
                </c:pt>
                <c:pt idx="3">
                  <c:v>78.679466667</c:v>
                </c:pt>
                <c:pt idx="4">
                  <c:v>72.303193547999996</c:v>
                </c:pt>
                <c:pt idx="5">
                  <c:v>77.226066666999998</c:v>
                </c:pt>
                <c:pt idx="6">
                  <c:v>83.316903225999994</c:v>
                </c:pt>
                <c:pt idx="7">
                  <c:v>82.559096773999997</c:v>
                </c:pt>
                <c:pt idx="8">
                  <c:v>76.266033332999996</c:v>
                </c:pt>
                <c:pt idx="9">
                  <c:v>76.248548387</c:v>
                </c:pt>
                <c:pt idx="10">
                  <c:v>92.231733332999994</c:v>
                </c:pt>
                <c:pt idx="11">
                  <c:v>108.89893548000001</c:v>
                </c:pt>
                <c:pt idx="12">
                  <c:v>106.44444187000001</c:v>
                </c:pt>
                <c:pt idx="13">
                  <c:v>105.15574654</c:v>
                </c:pt>
                <c:pt idx="14">
                  <c:v>97.362099322999995</c:v>
                </c:pt>
                <c:pt idx="15">
                  <c:v>80.503303333000005</c:v>
                </c:pt>
                <c:pt idx="16">
                  <c:v>74.468665999999999</c:v>
                </c:pt>
                <c:pt idx="17">
                  <c:v>78.812543732999998</c:v>
                </c:pt>
                <c:pt idx="18">
                  <c:v>86.073199677000005</c:v>
                </c:pt>
                <c:pt idx="19">
                  <c:v>86.497701547999995</c:v>
                </c:pt>
                <c:pt idx="20">
                  <c:v>79.350018567000006</c:v>
                </c:pt>
                <c:pt idx="21">
                  <c:v>78.616688323000005</c:v>
                </c:pt>
                <c:pt idx="22">
                  <c:v>93.994209733000005</c:v>
                </c:pt>
                <c:pt idx="23">
                  <c:v>102.82153981</c:v>
                </c:pt>
                <c:pt idx="24">
                  <c:v>119.47515432</c:v>
                </c:pt>
                <c:pt idx="25">
                  <c:v>102.48875734000001</c:v>
                </c:pt>
                <c:pt idx="26">
                  <c:v>90.335420709999994</c:v>
                </c:pt>
                <c:pt idx="27">
                  <c:v>79.871395466999999</c:v>
                </c:pt>
                <c:pt idx="28">
                  <c:v>75.325206934999997</c:v>
                </c:pt>
                <c:pt idx="29">
                  <c:v>81.036610467000003</c:v>
                </c:pt>
                <c:pt idx="30">
                  <c:v>88.566715548000005</c:v>
                </c:pt>
                <c:pt idx="31">
                  <c:v>87.749596483999994</c:v>
                </c:pt>
                <c:pt idx="32">
                  <c:v>80.861610830999993</c:v>
                </c:pt>
                <c:pt idx="33">
                  <c:v>78.458500099999995</c:v>
                </c:pt>
                <c:pt idx="34">
                  <c:v>90.805896099999998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C-4FA1-B98A-95D4C23FAFED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'26'!$D$36:$D$83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90.805896099999998</c:v>
                </c:pt>
                <c:pt idx="35">
                  <c:v>111.08110000000001</c:v>
                </c:pt>
                <c:pt idx="36">
                  <c:v>116.7038</c:v>
                </c:pt>
                <c:pt idx="37">
                  <c:v>107.0643</c:v>
                </c:pt>
                <c:pt idx="38">
                  <c:v>93.494730000000004</c:v>
                </c:pt>
                <c:pt idx="39">
                  <c:v>80.487549999999999</c:v>
                </c:pt>
                <c:pt idx="40">
                  <c:v>74.152940000000001</c:v>
                </c:pt>
                <c:pt idx="41">
                  <c:v>78.017110000000002</c:v>
                </c:pt>
                <c:pt idx="42">
                  <c:v>86.972830000000002</c:v>
                </c:pt>
                <c:pt idx="43">
                  <c:v>87.286159999999995</c:v>
                </c:pt>
                <c:pt idx="44">
                  <c:v>79.604550000000003</c:v>
                </c:pt>
                <c:pt idx="45">
                  <c:v>81.063640000000007</c:v>
                </c:pt>
                <c:pt idx="46">
                  <c:v>91.020799999999994</c:v>
                </c:pt>
                <c:pt idx="47">
                  <c:v>106.86499999999999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C-4FA1-B98A-95D4C23FAFED}"/>
            </c:ext>
          </c:extLst>
        </c:ser>
        <c:ser>
          <c:idx val="1"/>
          <c:order val="2"/>
          <c:tx>
            <c:strRef>
              <c:f>'26'!$E$35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'26'!$E$36:$E$83</c:f>
              <c:numCache>
                <c:formatCode>0.00</c:formatCode>
                <c:ptCount val="48"/>
                <c:pt idx="1">
                  <c:v>88.549447042500006</c:v>
                </c:pt>
                <c:pt idx="2">
                  <c:v>88.549447042500006</c:v>
                </c:pt>
                <c:pt idx="3">
                  <c:v>88.549447042500006</c:v>
                </c:pt>
                <c:pt idx="4">
                  <c:v>88.549447042500006</c:v>
                </c:pt>
                <c:pt idx="5">
                  <c:v>88.549447042500006</c:v>
                </c:pt>
                <c:pt idx="6">
                  <c:v>88.549447042500006</c:v>
                </c:pt>
                <c:pt idx="7">
                  <c:v>88.549447042500006</c:v>
                </c:pt>
                <c:pt idx="8">
                  <c:v>88.549447042500006</c:v>
                </c:pt>
                <c:pt idx="9">
                  <c:v>88.549447042500006</c:v>
                </c:pt>
                <c:pt idx="10">
                  <c:v>88.549447042500006</c:v>
                </c:pt>
                <c:pt idx="13">
                  <c:v>89.175013204750016</c:v>
                </c:pt>
                <c:pt idx="14">
                  <c:v>89.175013204750016</c:v>
                </c:pt>
                <c:pt idx="15">
                  <c:v>89.175013204750016</c:v>
                </c:pt>
                <c:pt idx="16">
                  <c:v>89.175013204750016</c:v>
                </c:pt>
                <c:pt idx="17">
                  <c:v>89.175013204750016</c:v>
                </c:pt>
                <c:pt idx="18">
                  <c:v>89.175013204750016</c:v>
                </c:pt>
                <c:pt idx="19">
                  <c:v>89.175013204750016</c:v>
                </c:pt>
                <c:pt idx="20">
                  <c:v>89.175013204750016</c:v>
                </c:pt>
                <c:pt idx="21">
                  <c:v>89.175013204750016</c:v>
                </c:pt>
                <c:pt idx="22">
                  <c:v>89.175013204750016</c:v>
                </c:pt>
                <c:pt idx="25">
                  <c:v>90.504663691833343</c:v>
                </c:pt>
                <c:pt idx="26">
                  <c:v>90.504663691833343</c:v>
                </c:pt>
                <c:pt idx="27">
                  <c:v>90.504663691833343</c:v>
                </c:pt>
                <c:pt idx="28">
                  <c:v>90.504663691833343</c:v>
                </c:pt>
                <c:pt idx="29">
                  <c:v>90.504663691833343</c:v>
                </c:pt>
                <c:pt idx="30">
                  <c:v>90.504663691833343</c:v>
                </c:pt>
                <c:pt idx="31">
                  <c:v>90.504663691833343</c:v>
                </c:pt>
                <c:pt idx="32">
                  <c:v>90.504663691833343</c:v>
                </c:pt>
                <c:pt idx="33">
                  <c:v>90.504663691833343</c:v>
                </c:pt>
                <c:pt idx="34">
                  <c:v>90.504663691833343</c:v>
                </c:pt>
                <c:pt idx="37">
                  <c:v>90.227784166666666</c:v>
                </c:pt>
                <c:pt idx="38">
                  <c:v>90.227784166666666</c:v>
                </c:pt>
                <c:pt idx="39">
                  <c:v>90.227784166666666</c:v>
                </c:pt>
                <c:pt idx="40">
                  <c:v>90.227784166666666</c:v>
                </c:pt>
                <c:pt idx="41">
                  <c:v>90.227784166666666</c:v>
                </c:pt>
                <c:pt idx="42">
                  <c:v>90.227784166666666</c:v>
                </c:pt>
                <c:pt idx="43">
                  <c:v>90.227784166666666</c:v>
                </c:pt>
                <c:pt idx="44">
                  <c:v>90.227784166666666</c:v>
                </c:pt>
                <c:pt idx="45">
                  <c:v>90.227784166666666</c:v>
                </c:pt>
                <c:pt idx="46">
                  <c:v>90.227784166666666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C-4FA1-B98A-95D4C23F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7424"/>
        <c:axId val="-975129056"/>
      </c:lineChart>
      <c:catAx>
        <c:axId val="-975127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905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2905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7424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021824507744163"/>
          <c:y val="0.56384096985561272"/>
          <c:w val="0.56349591717701952"/>
          <c:h val="0.14930696162979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34682123067955E-2"/>
          <c:y val="0.21747010790317878"/>
          <c:w val="0.85944262175561392"/>
          <c:h val="0.57789734616506261"/>
        </c:manualLayout>
      </c:layout>
      <c:barChart>
        <c:barDir val="col"/>
        <c:grouping val="clustered"/>
        <c:varyColors val="0"/>
        <c:ser>
          <c:idx val="3"/>
          <c:order val="1"/>
          <c:tx>
            <c:v>Deviation from average</c:v>
          </c:tx>
          <c:spPr>
            <a:solidFill>
              <a:schemeClr val="accent3"/>
            </a:solidFill>
          </c:spPr>
          <c:invertIfNegative val="0"/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'27'!$G$29:$G$112</c:f>
              <c:numCache>
                <c:formatCode>0.0%</c:formatCode>
                <c:ptCount val="84"/>
                <c:pt idx="0">
                  <c:v>-0.16437000663979351</c:v>
                </c:pt>
                <c:pt idx="1">
                  <c:v>-0.20770618382598671</c:v>
                </c:pt>
                <c:pt idx="2">
                  <c:v>-0.28334716773071777</c:v>
                </c:pt>
                <c:pt idx="3">
                  <c:v>-0.18740170167166692</c:v>
                </c:pt>
                <c:pt idx="4">
                  <c:v>-0.13623879285876428</c:v>
                </c:pt>
                <c:pt idx="5">
                  <c:v>-8.2218038839616758E-2</c:v>
                </c:pt>
                <c:pt idx="6">
                  <c:v>-5.1164679418549186E-2</c:v>
                </c:pt>
                <c:pt idx="7">
                  <c:v>-2.1261519107537707E-2</c:v>
                </c:pt>
                <c:pt idx="8">
                  <c:v>-7.0676529602532456E-3</c:v>
                </c:pt>
                <c:pt idx="9">
                  <c:v>4.0309165395095992E-3</c:v>
                </c:pt>
                <c:pt idx="10">
                  <c:v>-1.4607171254711671E-2</c:v>
                </c:pt>
                <c:pt idx="11">
                  <c:v>-1.121766830518689E-2</c:v>
                </c:pt>
                <c:pt idx="12">
                  <c:v>9.6368447017515679E-2</c:v>
                </c:pt>
                <c:pt idx="13">
                  <c:v>0.15598034867349764</c:v>
                </c:pt>
                <c:pt idx="14">
                  <c:v>0.22741003387753977</c:v>
                </c:pt>
                <c:pt idx="15">
                  <c:v>0.21545378171666463</c:v>
                </c:pt>
                <c:pt idx="16">
                  <c:v>0.18125686352211368</c:v>
                </c:pt>
                <c:pt idx="17">
                  <c:v>0.16854634184475237</c:v>
                </c:pt>
                <c:pt idx="18">
                  <c:v>0.15136696880612766</c:v>
                </c:pt>
                <c:pt idx="19">
                  <c:v>0.1499489084415373</c:v>
                </c:pt>
                <c:pt idx="20">
                  <c:v>0.11647598148245497</c:v>
                </c:pt>
                <c:pt idx="21">
                  <c:v>4.8456508263784448E-2</c:v>
                </c:pt>
                <c:pt idx="22">
                  <c:v>7.3173155057822292E-2</c:v>
                </c:pt>
                <c:pt idx="23">
                  <c:v>3.6151567909995741E-2</c:v>
                </c:pt>
                <c:pt idx="24">
                  <c:v>0.10424366784806161</c:v>
                </c:pt>
                <c:pt idx="25">
                  <c:v>3.2840131761393332E-2</c:v>
                </c:pt>
                <c:pt idx="26">
                  <c:v>8.9428552696231511E-2</c:v>
                </c:pt>
                <c:pt idx="27">
                  <c:v>2.9182650865494209E-2</c:v>
                </c:pt>
                <c:pt idx="28">
                  <c:v>1.6377955381269516E-2</c:v>
                </c:pt>
                <c:pt idx="29">
                  <c:v>-3.5828938954051037E-2</c:v>
                </c:pt>
                <c:pt idx="30">
                  <c:v>-3.7000297215009303E-2</c:v>
                </c:pt>
                <c:pt idx="31">
                  <c:v>-4.7557233221521167E-2</c:v>
                </c:pt>
                <c:pt idx="32">
                  <c:v>-3.8748139708745466E-2</c:v>
                </c:pt>
                <c:pt idx="33">
                  <c:v>-2.1765604215536527E-2</c:v>
                </c:pt>
                <c:pt idx="34">
                  <c:v>-3.5694408391002908E-2</c:v>
                </c:pt>
                <c:pt idx="35">
                  <c:v>-4.4756667988044008E-3</c:v>
                </c:pt>
                <c:pt idx="36">
                  <c:v>-7.1358837672387931E-2</c:v>
                </c:pt>
                <c:pt idx="37">
                  <c:v>-0.13226158689638978</c:v>
                </c:pt>
                <c:pt idx="38">
                  <c:v>-0.15235687567937151</c:v>
                </c:pt>
                <c:pt idx="39">
                  <c:v>-0.16011500806709389</c:v>
                </c:pt>
                <c:pt idx="40">
                  <c:v>-0.14862130760478454</c:v>
                </c:pt>
                <c:pt idx="41">
                  <c:v>-0.1327280697952723</c:v>
                </c:pt>
                <c:pt idx="42">
                  <c:v>-0.1242532831211729</c:v>
                </c:pt>
                <c:pt idx="43">
                  <c:v>-0.11541572935689148</c:v>
                </c:pt>
                <c:pt idx="44">
                  <c:v>-8.5368527244805703E-2</c:v>
                </c:pt>
                <c:pt idx="45">
                  <c:v>-4.738678186255163E-2</c:v>
                </c:pt>
                <c:pt idx="46">
                  <c:v>-4.435405835280215E-2</c:v>
                </c:pt>
                <c:pt idx="47">
                  <c:v>-9.2740403572321051E-2</c:v>
                </c:pt>
                <c:pt idx="48">
                  <c:v>3.5116729446603934E-2</c:v>
                </c:pt>
                <c:pt idx="49">
                  <c:v>0.15114729028748597</c:v>
                </c:pt>
                <c:pt idx="50">
                  <c:v>0.118865456836317</c:v>
                </c:pt>
                <c:pt idx="51">
                  <c:v>0.10288027715660175</c:v>
                </c:pt>
                <c:pt idx="52">
                  <c:v>8.7225281560166401E-2</c:v>
                </c:pt>
                <c:pt idx="53">
                  <c:v>8.2228705744187724E-2</c:v>
                </c:pt>
                <c:pt idx="54">
                  <c:v>6.1051290948604064E-2</c:v>
                </c:pt>
                <c:pt idx="55">
                  <c:v>3.4285573244412948E-2</c:v>
                </c:pt>
                <c:pt idx="56">
                  <c:v>1.4708338431349333E-2</c:v>
                </c:pt>
                <c:pt idx="57">
                  <c:v>1.6664961274793999E-2</c:v>
                </c:pt>
                <c:pt idx="58">
                  <c:v>2.1482482940694325E-2</c:v>
                </c:pt>
                <c:pt idx="59">
                  <c:v>7.2282170766316822E-2</c:v>
                </c:pt>
                <c:pt idx="60">
                  <c:v>9.4352286554778564E-2</c:v>
                </c:pt>
                <c:pt idx="61">
                  <c:v>0.30530240946292841</c:v>
                </c:pt>
                <c:pt idx="62">
                  <c:v>0.39476249311405054</c:v>
                </c:pt>
                <c:pt idx="63">
                  <c:v>0.33528199081348675</c:v>
                </c:pt>
                <c:pt idx="64">
                  <c:v>0.24317411535573896</c:v>
                </c:pt>
                <c:pt idx="65">
                  <c:v>0.18415955719963462</c:v>
                </c:pt>
                <c:pt idx="66">
                  <c:v>0.15137710669753157</c:v>
                </c:pt>
                <c:pt idx="67">
                  <c:v>0.10032457129484329</c:v>
                </c:pt>
                <c:pt idx="68">
                  <c:v>5.1482092123437351E-2</c:v>
                </c:pt>
                <c:pt idx="69">
                  <c:v>5.4930973423269025E-2</c:v>
                </c:pt>
                <c:pt idx="70">
                  <c:v>8.0442113795306858E-2</c:v>
                </c:pt>
                <c:pt idx="71">
                  <c:v>4.552691661683328E-2</c:v>
                </c:pt>
                <c:pt idx="72">
                  <c:v>8.8272374687518251E-2</c:v>
                </c:pt>
                <c:pt idx="73">
                  <c:v>0.15614367271550789</c:v>
                </c:pt>
                <c:pt idx="74">
                  <c:v>0.16141197464470669</c:v>
                </c:pt>
                <c:pt idx="75">
                  <c:v>0.13464892117926608</c:v>
                </c:pt>
                <c:pt idx="76">
                  <c:v>0.1081955185299257</c:v>
                </c:pt>
                <c:pt idx="77">
                  <c:v>8.8048136234423202E-2</c:v>
                </c:pt>
                <c:pt idx="78">
                  <c:v>6.3034472256681573E-2</c:v>
                </c:pt>
                <c:pt idx="79">
                  <c:v>2.7614842063452549E-2</c:v>
                </c:pt>
                <c:pt idx="80">
                  <c:v>4.796574040173418E-3</c:v>
                </c:pt>
                <c:pt idx="81">
                  <c:v>-3.7703839031931752E-3</c:v>
                </c:pt>
                <c:pt idx="82">
                  <c:v>5.0634044693897984E-4</c:v>
                </c:pt>
                <c:pt idx="83">
                  <c:v>-2.0075713616622415E-2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3-40DD-8BA6-8D568097B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975109472"/>
        <c:axId val="-975114912"/>
      </c:barChart>
      <c:scatterChart>
        <c:scatterStyle val="lineMarker"/>
        <c:varyColors val="0"/>
        <c:ser>
          <c:idx val="4"/>
          <c:order val="0"/>
          <c:tx>
            <c:strRef>
              <c:f>'27'!$B$121</c:f>
              <c:strCache>
                <c:ptCount val="1"/>
                <c:pt idx="0">
                  <c:v>forecast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2-CD13-40DD-8BA6-8D568097B6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0DD-8BA6-8D568097B6E7}"/>
                </c:ext>
              </c:extLst>
            </c:dLbl>
            <c:dLbl>
              <c:idx val="1"/>
              <c:layout>
                <c:manualLayout>
                  <c:x val="-1.1267497812773404E-2"/>
                  <c:y val="6.63470476948527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aseline="0"/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06018518518518"/>
                      <c:h val="0.143518518518518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D13-40DD-8BA6-8D568097B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'27'!$A$122:$A$123</c:f>
              <c:numCache>
                <c:formatCode>General</c:formatCode>
                <c:ptCount val="2"/>
                <c:pt idx="0" formatCode="mmm\ yyyy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'27'!$B$122:$B$123</c:f>
              <c:numCache>
                <c:formatCode>0%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13-40DD-8BA6-8D568097B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5664"/>
        <c:axId val="-975108928"/>
      </c:scatterChart>
      <c:catAx>
        <c:axId val="-975109472"/>
        <c:scaling>
          <c:orientation val="minMax"/>
        </c:scaling>
        <c:delete val="1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1"/>
        <c:majorTickMark val="cross"/>
        <c:minorTickMark val="none"/>
        <c:tickLblPos val="none"/>
        <c:crossAx val="-975114912"/>
        <c:crossesAt val="0"/>
        <c:auto val="0"/>
        <c:lblAlgn val="ctr"/>
        <c:lblOffset val="100"/>
        <c:tickLblSkip val="12"/>
        <c:tickMarkSkip val="12"/>
        <c:noMultiLvlLbl val="0"/>
      </c:catAx>
      <c:valAx>
        <c:axId val="-975114912"/>
        <c:scaling>
          <c:orientation val="minMax"/>
          <c:max val="0.5"/>
          <c:min val="-0.5"/>
        </c:scaling>
        <c:delete val="1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-975109472"/>
        <c:crosses val="max"/>
        <c:crossBetween val="between"/>
        <c:majorUnit val="0.25"/>
      </c:valAx>
      <c:valAx>
        <c:axId val="-975108928"/>
        <c:scaling>
          <c:orientation val="minMax"/>
          <c:max val="0.5"/>
          <c:min val="-0.25"/>
        </c:scaling>
        <c:delete val="0"/>
        <c:axPos val="l"/>
        <c:numFmt formatCode="0%" sourceLinked="1"/>
        <c:majorTickMark val="none"/>
        <c:minorTickMark val="none"/>
        <c:tickLblPos val="nextTo"/>
        <c:spPr>
          <a:ln>
            <a:noFill/>
          </a:ln>
        </c:spPr>
        <c:crossAx val="-975105664"/>
        <c:crosses val="autoZero"/>
        <c:crossBetween val="midCat"/>
        <c:majorUnit val="0.25"/>
      </c:valAx>
      <c:valAx>
        <c:axId val="-975105664"/>
        <c:scaling>
          <c:orientation val="minMax"/>
          <c:max val="84"/>
          <c:min val="0"/>
        </c:scaling>
        <c:delete val="0"/>
        <c:axPos val="t"/>
        <c:numFmt formatCode="mmm\ yyyy" sourceLinked="1"/>
        <c:majorTickMark val="none"/>
        <c:minorTickMark val="none"/>
        <c:tickLblPos val="none"/>
        <c:spPr>
          <a:ln>
            <a:noFill/>
          </a:ln>
        </c:spPr>
        <c:crossAx val="-975108928"/>
        <c:crosses val="max"/>
        <c:crossBetween val="midCat"/>
      </c:valAx>
      <c:spPr>
        <a:noFill/>
        <a:ln w="9525">
          <a:solidFill>
            <a:schemeClr val="bg1">
              <a:lumMod val="85000"/>
            </a:schemeClr>
          </a:solidFill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516215292585037E-2"/>
          <c:y val="0.21420713035870512"/>
          <c:w val="0.85497678626716767"/>
          <c:h val="0.66787620297462813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'27'!$C$29:$C$112</c:f>
              <c:numCache>
                <c:formatCode>0.0</c:formatCode>
                <c:ptCount val="84"/>
                <c:pt idx="0">
                  <c:v>1993.9960000000001</c:v>
                </c:pt>
                <c:pt idx="1">
                  <c:v>1426.21</c:v>
                </c:pt>
                <c:pt idx="2">
                  <c:v>1184.8900000000001</c:v>
                </c:pt>
                <c:pt idx="3">
                  <c:v>1559.4010000000001</c:v>
                </c:pt>
                <c:pt idx="4">
                  <c:v>2001.915</c:v>
                </c:pt>
                <c:pt idx="5">
                  <c:v>2325.3209999999999</c:v>
                </c:pt>
                <c:pt idx="6">
                  <c:v>2505.1219999999998</c:v>
                </c:pt>
                <c:pt idx="7">
                  <c:v>2709.422</c:v>
                </c:pt>
                <c:pt idx="8">
                  <c:v>3145.643</c:v>
                </c:pt>
                <c:pt idx="9">
                  <c:v>3569.384</c:v>
                </c:pt>
                <c:pt idx="10">
                  <c:v>3501.05</c:v>
                </c:pt>
                <c:pt idx="11">
                  <c:v>2925.38</c:v>
                </c:pt>
                <c:pt idx="12">
                  <c:v>1993.9960000000001</c:v>
                </c:pt>
                <c:pt idx="13">
                  <c:v>1426.21</c:v>
                </c:pt>
                <c:pt idx="14">
                  <c:v>1184.8900000000001</c:v>
                </c:pt>
                <c:pt idx="15">
                  <c:v>1559.4010000000001</c:v>
                </c:pt>
                <c:pt idx="16">
                  <c:v>2001.915</c:v>
                </c:pt>
                <c:pt idx="17">
                  <c:v>2325.3209999999999</c:v>
                </c:pt>
                <c:pt idx="18">
                  <c:v>2505.1219999999998</c:v>
                </c:pt>
                <c:pt idx="19">
                  <c:v>2709.422</c:v>
                </c:pt>
                <c:pt idx="20">
                  <c:v>3145.643</c:v>
                </c:pt>
                <c:pt idx="21">
                  <c:v>3569.384</c:v>
                </c:pt>
                <c:pt idx="22">
                  <c:v>3501.05</c:v>
                </c:pt>
                <c:pt idx="23">
                  <c:v>2925.38</c:v>
                </c:pt>
                <c:pt idx="24">
                  <c:v>1993.9960000000001</c:v>
                </c:pt>
                <c:pt idx="25">
                  <c:v>1426.21</c:v>
                </c:pt>
                <c:pt idx="26">
                  <c:v>1184.8900000000001</c:v>
                </c:pt>
                <c:pt idx="27">
                  <c:v>1559.4010000000001</c:v>
                </c:pt>
                <c:pt idx="28">
                  <c:v>2001.915</c:v>
                </c:pt>
                <c:pt idx="29">
                  <c:v>2325.3209999999999</c:v>
                </c:pt>
                <c:pt idx="30">
                  <c:v>2505.1219999999998</c:v>
                </c:pt>
                <c:pt idx="31">
                  <c:v>2709.422</c:v>
                </c:pt>
                <c:pt idx="32">
                  <c:v>3145.643</c:v>
                </c:pt>
                <c:pt idx="33">
                  <c:v>3569.384</c:v>
                </c:pt>
                <c:pt idx="34">
                  <c:v>3501.05</c:v>
                </c:pt>
                <c:pt idx="35">
                  <c:v>2925.38</c:v>
                </c:pt>
                <c:pt idx="36">
                  <c:v>1993.9960000000001</c:v>
                </c:pt>
                <c:pt idx="37">
                  <c:v>1426.21</c:v>
                </c:pt>
                <c:pt idx="38">
                  <c:v>1184.8900000000001</c:v>
                </c:pt>
                <c:pt idx="39">
                  <c:v>1559.4010000000001</c:v>
                </c:pt>
                <c:pt idx="40">
                  <c:v>2001.915</c:v>
                </c:pt>
                <c:pt idx="41">
                  <c:v>2325.3209999999999</c:v>
                </c:pt>
                <c:pt idx="42">
                  <c:v>2505.1219999999998</c:v>
                </c:pt>
                <c:pt idx="43">
                  <c:v>2709.422</c:v>
                </c:pt>
                <c:pt idx="44">
                  <c:v>3145.643</c:v>
                </c:pt>
                <c:pt idx="45">
                  <c:v>3569.384</c:v>
                </c:pt>
                <c:pt idx="46">
                  <c:v>3501.05</c:v>
                </c:pt>
                <c:pt idx="47">
                  <c:v>2925.38</c:v>
                </c:pt>
                <c:pt idx="48">
                  <c:v>1993.9960000000001</c:v>
                </c:pt>
                <c:pt idx="49">
                  <c:v>1426.21</c:v>
                </c:pt>
                <c:pt idx="50">
                  <c:v>1184.8900000000001</c:v>
                </c:pt>
                <c:pt idx="51">
                  <c:v>1559.4010000000001</c:v>
                </c:pt>
                <c:pt idx="52">
                  <c:v>2001.915</c:v>
                </c:pt>
                <c:pt idx="53">
                  <c:v>2325.3209999999999</c:v>
                </c:pt>
                <c:pt idx="54">
                  <c:v>2505.1219999999998</c:v>
                </c:pt>
                <c:pt idx="55">
                  <c:v>2709.422</c:v>
                </c:pt>
                <c:pt idx="56">
                  <c:v>3145.643</c:v>
                </c:pt>
                <c:pt idx="57">
                  <c:v>3569.384</c:v>
                </c:pt>
                <c:pt idx="58">
                  <c:v>3501.05</c:v>
                </c:pt>
                <c:pt idx="59">
                  <c:v>2925.38</c:v>
                </c:pt>
                <c:pt idx="60">
                  <c:v>1993.9960000000001</c:v>
                </c:pt>
                <c:pt idx="61">
                  <c:v>1426.21</c:v>
                </c:pt>
                <c:pt idx="62">
                  <c:v>1184.8900000000001</c:v>
                </c:pt>
                <c:pt idx="63">
                  <c:v>1559.4010000000001</c:v>
                </c:pt>
                <c:pt idx="64">
                  <c:v>2001.915</c:v>
                </c:pt>
                <c:pt idx="65">
                  <c:v>2325.3209999999999</c:v>
                </c:pt>
                <c:pt idx="66">
                  <c:v>2505.1219999999998</c:v>
                </c:pt>
                <c:pt idx="67">
                  <c:v>2709.422</c:v>
                </c:pt>
                <c:pt idx="68">
                  <c:v>3145.643</c:v>
                </c:pt>
                <c:pt idx="69">
                  <c:v>3569.384</c:v>
                </c:pt>
                <c:pt idx="70">
                  <c:v>3501.05</c:v>
                </c:pt>
                <c:pt idx="71">
                  <c:v>2925.38</c:v>
                </c:pt>
                <c:pt idx="72">
                  <c:v>1993.9960000000001</c:v>
                </c:pt>
                <c:pt idx="73">
                  <c:v>1426.21</c:v>
                </c:pt>
                <c:pt idx="74">
                  <c:v>1184.8900000000001</c:v>
                </c:pt>
                <c:pt idx="75">
                  <c:v>1559.4010000000001</c:v>
                </c:pt>
                <c:pt idx="76">
                  <c:v>2001.915</c:v>
                </c:pt>
                <c:pt idx="77">
                  <c:v>2325.3209999999999</c:v>
                </c:pt>
                <c:pt idx="78">
                  <c:v>2505.1219999999998</c:v>
                </c:pt>
                <c:pt idx="79">
                  <c:v>2709.422</c:v>
                </c:pt>
                <c:pt idx="80">
                  <c:v>3145.643</c:v>
                </c:pt>
                <c:pt idx="81">
                  <c:v>3569.384</c:v>
                </c:pt>
                <c:pt idx="82">
                  <c:v>3501.05</c:v>
                </c:pt>
                <c:pt idx="83">
                  <c:v>2925.38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9-4288-9259-B2E6B9745E39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</c:spPr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'27'!$E$29:$E$112</c:f>
              <c:numCache>
                <c:formatCode>0.0</c:formatCode>
                <c:ptCount val="84"/>
                <c:pt idx="0">
                  <c:v>640.971</c:v>
                </c:pt>
                <c:pt idx="1">
                  <c:v>654.67299999999977</c:v>
                </c:pt>
                <c:pt idx="2">
                  <c:v>844.46899999999982</c:v>
                </c:pt>
                <c:pt idx="3">
                  <c:v>773.09199999999987</c:v>
                </c:pt>
                <c:pt idx="4">
                  <c:v>775.66899999999987</c:v>
                </c:pt>
                <c:pt idx="5">
                  <c:v>807.77399999999989</c:v>
                </c:pt>
                <c:pt idx="6">
                  <c:v>788.42700000000013</c:v>
                </c:pt>
                <c:pt idx="7">
                  <c:v>812.79399999999987</c:v>
                </c:pt>
                <c:pt idx="8">
                  <c:v>694.19299999999976</c:v>
                </c:pt>
                <c:pt idx="9">
                  <c:v>359.11900000000014</c:v>
                </c:pt>
                <c:pt idx="10">
                  <c:v>430.5659999999998</c:v>
                </c:pt>
                <c:pt idx="11">
                  <c:v>532.10100000000011</c:v>
                </c:pt>
                <c:pt idx="12">
                  <c:v>640.971</c:v>
                </c:pt>
                <c:pt idx="13">
                  <c:v>654.67299999999977</c:v>
                </c:pt>
                <c:pt idx="14">
                  <c:v>844.46899999999982</c:v>
                </c:pt>
                <c:pt idx="15">
                  <c:v>773.09199999999987</c:v>
                </c:pt>
                <c:pt idx="16">
                  <c:v>775.66899999999987</c:v>
                </c:pt>
                <c:pt idx="17">
                  <c:v>807.77399999999989</c:v>
                </c:pt>
                <c:pt idx="18">
                  <c:v>788.42700000000013</c:v>
                </c:pt>
                <c:pt idx="19">
                  <c:v>812.79399999999987</c:v>
                </c:pt>
                <c:pt idx="20">
                  <c:v>694.19299999999976</c:v>
                </c:pt>
                <c:pt idx="21">
                  <c:v>359.11900000000014</c:v>
                </c:pt>
                <c:pt idx="22">
                  <c:v>430.5659999999998</c:v>
                </c:pt>
                <c:pt idx="23">
                  <c:v>532.10100000000011</c:v>
                </c:pt>
                <c:pt idx="24">
                  <c:v>640.971</c:v>
                </c:pt>
                <c:pt idx="25">
                  <c:v>654.67299999999977</c:v>
                </c:pt>
                <c:pt idx="26">
                  <c:v>844.46899999999982</c:v>
                </c:pt>
                <c:pt idx="27">
                  <c:v>773.09199999999987</c:v>
                </c:pt>
                <c:pt idx="28">
                  <c:v>775.66899999999987</c:v>
                </c:pt>
                <c:pt idx="29">
                  <c:v>807.77399999999989</c:v>
                </c:pt>
                <c:pt idx="30">
                  <c:v>788.42700000000013</c:v>
                </c:pt>
                <c:pt idx="31">
                  <c:v>812.79399999999987</c:v>
                </c:pt>
                <c:pt idx="32">
                  <c:v>694.19299999999976</c:v>
                </c:pt>
                <c:pt idx="33">
                  <c:v>359.11900000000014</c:v>
                </c:pt>
                <c:pt idx="34">
                  <c:v>430.5659999999998</c:v>
                </c:pt>
                <c:pt idx="35">
                  <c:v>532.10100000000011</c:v>
                </c:pt>
                <c:pt idx="36">
                  <c:v>640.971</c:v>
                </c:pt>
                <c:pt idx="37">
                  <c:v>654.67299999999977</c:v>
                </c:pt>
                <c:pt idx="38">
                  <c:v>844.46899999999982</c:v>
                </c:pt>
                <c:pt idx="39">
                  <c:v>773.09199999999987</c:v>
                </c:pt>
                <c:pt idx="40">
                  <c:v>775.66899999999987</c:v>
                </c:pt>
                <c:pt idx="41">
                  <c:v>807.77399999999989</c:v>
                </c:pt>
                <c:pt idx="42">
                  <c:v>788.42700000000013</c:v>
                </c:pt>
                <c:pt idx="43">
                  <c:v>812.79399999999987</c:v>
                </c:pt>
                <c:pt idx="44">
                  <c:v>694.19299999999976</c:v>
                </c:pt>
                <c:pt idx="45">
                  <c:v>359.11900000000014</c:v>
                </c:pt>
                <c:pt idx="46">
                  <c:v>430.5659999999998</c:v>
                </c:pt>
                <c:pt idx="47">
                  <c:v>532.10100000000011</c:v>
                </c:pt>
                <c:pt idx="48">
                  <c:v>640.971</c:v>
                </c:pt>
                <c:pt idx="49">
                  <c:v>654.67299999999977</c:v>
                </c:pt>
                <c:pt idx="50">
                  <c:v>844.46899999999982</c:v>
                </c:pt>
                <c:pt idx="51">
                  <c:v>773.09199999999987</c:v>
                </c:pt>
                <c:pt idx="52">
                  <c:v>775.66899999999987</c:v>
                </c:pt>
                <c:pt idx="53">
                  <c:v>807.77399999999989</c:v>
                </c:pt>
                <c:pt idx="54">
                  <c:v>788.42700000000013</c:v>
                </c:pt>
                <c:pt idx="55">
                  <c:v>812.79399999999987</c:v>
                </c:pt>
                <c:pt idx="56">
                  <c:v>694.19299999999976</c:v>
                </c:pt>
                <c:pt idx="57">
                  <c:v>359.11900000000014</c:v>
                </c:pt>
                <c:pt idx="58">
                  <c:v>430.5659999999998</c:v>
                </c:pt>
                <c:pt idx="59">
                  <c:v>532.10100000000011</c:v>
                </c:pt>
                <c:pt idx="60">
                  <c:v>640.971</c:v>
                </c:pt>
                <c:pt idx="61">
                  <c:v>654.67299999999977</c:v>
                </c:pt>
                <c:pt idx="62">
                  <c:v>844.46899999999982</c:v>
                </c:pt>
                <c:pt idx="63">
                  <c:v>773.09199999999987</c:v>
                </c:pt>
                <c:pt idx="64">
                  <c:v>775.66899999999987</c:v>
                </c:pt>
                <c:pt idx="65">
                  <c:v>807.77399999999989</c:v>
                </c:pt>
                <c:pt idx="66">
                  <c:v>788.42700000000013</c:v>
                </c:pt>
                <c:pt idx="67">
                  <c:v>812.79399999999987</c:v>
                </c:pt>
                <c:pt idx="68">
                  <c:v>694.19299999999976</c:v>
                </c:pt>
                <c:pt idx="69">
                  <c:v>359.11900000000014</c:v>
                </c:pt>
                <c:pt idx="70">
                  <c:v>430.5659999999998</c:v>
                </c:pt>
                <c:pt idx="71">
                  <c:v>532.10100000000011</c:v>
                </c:pt>
                <c:pt idx="72">
                  <c:v>640.971</c:v>
                </c:pt>
                <c:pt idx="73">
                  <c:v>654.67299999999977</c:v>
                </c:pt>
                <c:pt idx="74">
                  <c:v>844.46899999999982</c:v>
                </c:pt>
                <c:pt idx="75">
                  <c:v>773.09199999999987</c:v>
                </c:pt>
                <c:pt idx="76">
                  <c:v>775.66899999999987</c:v>
                </c:pt>
                <c:pt idx="77">
                  <c:v>807.77399999999989</c:v>
                </c:pt>
                <c:pt idx="78">
                  <c:v>788.42700000000013</c:v>
                </c:pt>
                <c:pt idx="79">
                  <c:v>812.79399999999987</c:v>
                </c:pt>
                <c:pt idx="80">
                  <c:v>694.19299999999976</c:v>
                </c:pt>
                <c:pt idx="81">
                  <c:v>359.11900000000014</c:v>
                </c:pt>
                <c:pt idx="82">
                  <c:v>430.5659999999998</c:v>
                </c:pt>
                <c:pt idx="83">
                  <c:v>532.10100000000011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9264"/>
        <c:axId val="-975129600"/>
      </c:areaChart>
      <c:lineChart>
        <c:grouping val="standard"/>
        <c:varyColors val="0"/>
        <c:ser>
          <c:idx val="0"/>
          <c:order val="0"/>
          <c:tx>
            <c:v>storage level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'27'!$B$29:$B$112</c:f>
              <c:numCache>
                <c:formatCode>0.0</c:formatCode>
                <c:ptCount val="84"/>
                <c:pt idx="0">
                  <c:v>1993.9960000000001</c:v>
                </c:pt>
                <c:pt idx="1">
                  <c:v>1426.21</c:v>
                </c:pt>
                <c:pt idx="2">
                  <c:v>1184.8900000000001</c:v>
                </c:pt>
                <c:pt idx="3">
                  <c:v>1559.4010000000001</c:v>
                </c:pt>
                <c:pt idx="4">
                  <c:v>2031.0309999999999</c:v>
                </c:pt>
                <c:pt idx="5">
                  <c:v>2460.748</c:v>
                </c:pt>
                <c:pt idx="6">
                  <c:v>2714.1959999999999</c:v>
                </c:pt>
                <c:pt idx="7">
                  <c:v>2997.81</c:v>
                </c:pt>
                <c:pt idx="8">
                  <c:v>3414.9389999999999</c:v>
                </c:pt>
                <c:pt idx="9">
                  <c:v>3762.0430000000001</c:v>
                </c:pt>
                <c:pt idx="10">
                  <c:v>3610.029</c:v>
                </c:pt>
                <c:pt idx="11">
                  <c:v>3188.2429999999999</c:v>
                </c:pt>
                <c:pt idx="12">
                  <c:v>2616.1750000000002</c:v>
                </c:pt>
                <c:pt idx="13">
                  <c:v>2080.8829999999998</c:v>
                </c:pt>
                <c:pt idx="14">
                  <c:v>2029.3589999999999</c:v>
                </c:pt>
                <c:pt idx="15">
                  <c:v>2332.4929999999999</c:v>
                </c:pt>
                <c:pt idx="16">
                  <c:v>2777.5839999999998</c:v>
                </c:pt>
                <c:pt idx="17">
                  <c:v>3133.0949999999998</c:v>
                </c:pt>
                <c:pt idx="18">
                  <c:v>3293.549</c:v>
                </c:pt>
                <c:pt idx="19">
                  <c:v>3522.2159999999999</c:v>
                </c:pt>
                <c:pt idx="20">
                  <c:v>3839.8359999999998</c:v>
                </c:pt>
                <c:pt idx="21">
                  <c:v>3928.5030000000002</c:v>
                </c:pt>
                <c:pt idx="22">
                  <c:v>3931.616</c:v>
                </c:pt>
                <c:pt idx="23">
                  <c:v>3340.9810000000002</c:v>
                </c:pt>
                <c:pt idx="24">
                  <c:v>2634.9670000000001</c:v>
                </c:pt>
                <c:pt idx="25">
                  <c:v>1859.2180000000001</c:v>
                </c:pt>
                <c:pt idx="26">
                  <c:v>1801.2249999999999</c:v>
                </c:pt>
                <c:pt idx="27">
                  <c:v>1975.0329999999999</c:v>
                </c:pt>
                <c:pt idx="28">
                  <c:v>2389.8910000000001</c:v>
                </c:pt>
                <c:pt idx="29">
                  <c:v>2585.1260000000002</c:v>
                </c:pt>
                <c:pt idx="30">
                  <c:v>2754.7139999999999</c:v>
                </c:pt>
                <c:pt idx="31">
                  <c:v>2917.268</c:v>
                </c:pt>
                <c:pt idx="32">
                  <c:v>3305.982</c:v>
                </c:pt>
                <c:pt idx="33">
                  <c:v>3665.3850000000002</c:v>
                </c:pt>
                <c:pt idx="34">
                  <c:v>3532.7750000000001</c:v>
                </c:pt>
                <c:pt idx="35">
                  <c:v>3209.982</c:v>
                </c:pt>
                <c:pt idx="36">
                  <c:v>2215.9409999999998</c:v>
                </c:pt>
                <c:pt idx="37">
                  <c:v>1562.018</c:v>
                </c:pt>
                <c:pt idx="38">
                  <c:v>1401.4649999999999</c:v>
                </c:pt>
                <c:pt idx="39">
                  <c:v>1611.7650000000001</c:v>
                </c:pt>
                <c:pt idx="40">
                  <c:v>2001.915</c:v>
                </c:pt>
                <c:pt idx="41">
                  <c:v>2325.3209999999999</c:v>
                </c:pt>
                <c:pt idx="42">
                  <c:v>2505.1219999999998</c:v>
                </c:pt>
                <c:pt idx="43">
                  <c:v>2709.422</c:v>
                </c:pt>
                <c:pt idx="44">
                  <c:v>3145.643</c:v>
                </c:pt>
                <c:pt idx="45">
                  <c:v>3569.384</c:v>
                </c:pt>
                <c:pt idx="46">
                  <c:v>3501.05</c:v>
                </c:pt>
                <c:pt idx="47">
                  <c:v>2925.38</c:v>
                </c:pt>
                <c:pt idx="48">
                  <c:v>2470.0149999999999</c:v>
                </c:pt>
                <c:pt idx="49">
                  <c:v>2072.183</c:v>
                </c:pt>
                <c:pt idx="50">
                  <c:v>1849.895</c:v>
                </c:pt>
                <c:pt idx="51">
                  <c:v>2116.4609999999998</c:v>
                </c:pt>
                <c:pt idx="52">
                  <c:v>2556.48</c:v>
                </c:pt>
                <c:pt idx="53">
                  <c:v>2901.6610000000001</c:v>
                </c:pt>
                <c:pt idx="54">
                  <c:v>3035.1959999999999</c:v>
                </c:pt>
                <c:pt idx="55">
                  <c:v>3167.9470000000001</c:v>
                </c:pt>
                <c:pt idx="56">
                  <c:v>3489.8319999999999</c:v>
                </c:pt>
                <c:pt idx="57">
                  <c:v>3809.3820000000001</c:v>
                </c:pt>
                <c:pt idx="58">
                  <c:v>3742.2449999999999</c:v>
                </c:pt>
                <c:pt idx="59">
                  <c:v>3457.4810000000002</c:v>
                </c:pt>
                <c:pt idx="60">
                  <c:v>2611.364</c:v>
                </c:pt>
                <c:pt idx="61">
                  <c:v>2349.6779999999999</c:v>
                </c:pt>
                <c:pt idx="62">
                  <c:v>2306.0540000000001</c:v>
                </c:pt>
                <c:pt idx="63">
                  <c:v>2562.4470000000001</c:v>
                </c:pt>
                <c:pt idx="64">
                  <c:v>2923.1750000000002</c:v>
                </c:pt>
                <c:pt idx="65">
                  <c:v>3174.9569999999999</c:v>
                </c:pt>
                <c:pt idx="66">
                  <c:v>3293.578</c:v>
                </c:pt>
                <c:pt idx="67">
                  <c:v>3370.22</c:v>
                </c:pt>
                <c:pt idx="68">
                  <c:v>3616.306</c:v>
                </c:pt>
                <c:pt idx="69">
                  <c:v>3952.7624286</c:v>
                </c:pt>
                <c:pt idx="70">
                  <c:v>3958.2461429</c:v>
                </c:pt>
                <c:pt idx="71">
                  <c:v>3371.2109999999998</c:v>
                </c:pt>
                <c:pt idx="72">
                  <c:v>2596.8560000000002</c:v>
                </c:pt>
                <c:pt idx="73">
                  <c:v>2081.1770000000001</c:v>
                </c:pt>
                <c:pt idx="74">
                  <c:v>1920.24</c:v>
                </c:pt>
                <c:pt idx="75">
                  <c:v>2177.4259999999999</c:v>
                </c:pt>
                <c:pt idx="76">
                  <c:v>2605.7890000000002</c:v>
                </c:pt>
                <c:pt idx="77">
                  <c:v>2917.2640000000001</c:v>
                </c:pt>
                <c:pt idx="78">
                  <c:v>3040.8690000000001</c:v>
                </c:pt>
                <c:pt idx="79">
                  <c:v>3147.5149999999999</c:v>
                </c:pt>
                <c:pt idx="80">
                  <c:v>3455.7429999999999</c:v>
                </c:pt>
                <c:pt idx="81">
                  <c:v>3732.8119999999999</c:v>
                </c:pt>
                <c:pt idx="82">
                  <c:v>3665.3980000000001</c:v>
                </c:pt>
                <c:pt idx="83">
                  <c:v>3159.681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9264"/>
        <c:axId val="-975129600"/>
      </c:lineChart>
      <c:scatterChart>
        <c:scatterStyle val="lineMarker"/>
        <c:varyColors val="0"/>
        <c:ser>
          <c:idx val="3"/>
          <c:order val="3"/>
          <c:tx>
            <c:strRef>
              <c:f>'27'!$B$117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rnd">
              <a:solidFill>
                <a:schemeClr val="bg1">
                  <a:lumMod val="75000"/>
                </a:schemeClr>
              </a:solidFill>
              <a:prstDash val="lgDash"/>
            </a:ln>
          </c:spPr>
          <c:marker>
            <c:symbol val="none"/>
          </c:marker>
          <c:dPt>
            <c:idx val="1"/>
            <c:bubble3D val="0"/>
            <c:spPr>
              <a:ln w="9525" cap="rnd">
                <a:solidFill>
                  <a:schemeClr val="bg1">
                    <a:lumMod val="75000"/>
                  </a:schemeClr>
                </a:solidFill>
                <a:prstDash val="lgDash"/>
                <a:miter lim="800000"/>
              </a:ln>
            </c:spPr>
            <c:extLst>
              <c:ext xmlns:c16="http://schemas.microsoft.com/office/drawing/2014/chart" uri="{C3380CC4-5D6E-409C-BE32-E72D297353CC}">
                <c16:uniqueId val="{00000004-9E89-4288-9259-B2E6B9745E39}"/>
              </c:ext>
            </c:extLst>
          </c:dPt>
          <c:xVal>
            <c:numRef>
              <c:f>'27'!$A$118:$A$119</c:f>
              <c:numCache>
                <c:formatCode>General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'27'!$B$118:$B$119</c:f>
              <c:numCache>
                <c:formatCode>0</c:formatCode>
                <c:ptCount val="2"/>
                <c:pt idx="0">
                  <c:v>0</c:v>
                </c:pt>
                <c:pt idx="1">
                  <c:v>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27968"/>
        <c:axId val="-975133952"/>
      </c:scatterChart>
      <c:dateAx>
        <c:axId val="-9751192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1"/>
        <c:majorTickMark val="out"/>
        <c:minorTickMark val="none"/>
        <c:tickLblPos val="nextTo"/>
        <c:spPr>
          <a:ln>
            <a:solidFill>
              <a:schemeClr val="bg2"/>
            </a:solidFill>
          </a:ln>
        </c:spPr>
        <c:crossAx val="-975129600"/>
        <c:crosses val="autoZero"/>
        <c:auto val="0"/>
        <c:lblOffset val="100"/>
        <c:baseTimeUnit val="months"/>
        <c:majorUnit val="12"/>
        <c:minorUnit val="12"/>
      </c:dateAx>
      <c:valAx>
        <c:axId val="-975129600"/>
        <c:scaling>
          <c:orientation val="minMax"/>
          <c:max val="45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9264"/>
        <c:crosses val="autoZero"/>
        <c:crossBetween val="between"/>
        <c:majorUnit val="500"/>
      </c:valAx>
      <c:valAx>
        <c:axId val="-975133952"/>
        <c:scaling>
          <c:orientation val="minMax"/>
          <c:max val="5000"/>
        </c:scaling>
        <c:delete val="0"/>
        <c:axPos val="r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5127968"/>
        <c:crosses val="max"/>
        <c:crossBetween val="midCat"/>
      </c:valAx>
      <c:valAx>
        <c:axId val="-975127968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13395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6545640128317E-2"/>
          <c:y val="0.14470191226096737"/>
          <c:w val="0.73481590842811306"/>
          <c:h val="0.711443882014748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'28'!$B$26</c:f>
              <c:strCache>
                <c:ptCount val="1"/>
                <c:pt idx="0">
                  <c:v>pipeline imports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'28'!$C$26:$G$26</c:f>
              <c:numCache>
                <c:formatCode>0.0</c:formatCode>
                <c:ptCount val="5"/>
                <c:pt idx="0">
                  <c:v>7.6333041123000003</c:v>
                </c:pt>
                <c:pt idx="1">
                  <c:v>8.2150638986000004</c:v>
                </c:pt>
                <c:pt idx="2">
                  <c:v>7.9796981123000004</c:v>
                </c:pt>
                <c:pt idx="3">
                  <c:v>8.3133221474999992</c:v>
                </c:pt>
                <c:pt idx="4">
                  <c:v>7.8840657287999996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E-4E0B-A95C-8197A9226DC8}"/>
            </c:ext>
          </c:extLst>
        </c:ser>
        <c:ser>
          <c:idx val="2"/>
          <c:order val="1"/>
          <c:tx>
            <c:strRef>
              <c:f>'28'!$B$27</c:f>
              <c:strCache>
                <c:ptCount val="1"/>
                <c:pt idx="0">
                  <c:v>LNG imports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'28'!$C$27:$G$27</c:f>
              <c:numCache>
                <c:formatCode>0.0</c:formatCode>
                <c:ptCount val="5"/>
                <c:pt idx="0">
                  <c:v>5.9143504110000002E-2</c:v>
                </c:pt>
                <c:pt idx="1">
                  <c:v>6.9226246574999997E-2</c:v>
                </c:pt>
                <c:pt idx="2">
                  <c:v>4.1751427397000003E-2</c:v>
                </c:pt>
                <c:pt idx="3">
                  <c:v>5.4653365370999997E-2</c:v>
                </c:pt>
                <c:pt idx="4">
                  <c:v>5.9178082191999999E-2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E-4E0B-A95C-8197A9226DC8}"/>
            </c:ext>
          </c:extLst>
        </c:ser>
        <c:ser>
          <c:idx val="3"/>
          <c:order val="2"/>
          <c:tx>
            <c:strRef>
              <c:f>'28'!$B$28</c:f>
              <c:strCache>
                <c:ptCount val="1"/>
                <c:pt idx="0">
                  <c:v>pipeline exports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'28'!$C$28:$G$28</c:f>
              <c:numCache>
                <c:formatCode>0.0</c:formatCode>
                <c:ptCount val="5"/>
                <c:pt idx="0">
                  <c:v>-8.4706597452000008</c:v>
                </c:pt>
                <c:pt idx="1">
                  <c:v>-8.3239966492999997</c:v>
                </c:pt>
                <c:pt idx="2">
                  <c:v>-8.9495080740000006</c:v>
                </c:pt>
                <c:pt idx="3">
                  <c:v>-9.1905929972999996</c:v>
                </c:pt>
                <c:pt idx="4">
                  <c:v>-9.6037292712000006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E-4E0B-A95C-8197A9226DC8}"/>
            </c:ext>
          </c:extLst>
        </c:ser>
        <c:ser>
          <c:idx val="4"/>
          <c:order val="3"/>
          <c:tx>
            <c:strRef>
              <c:f>'28'!$B$29</c:f>
              <c:strCache>
                <c:ptCount val="1"/>
                <c:pt idx="0">
                  <c:v>LNG exports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'28'!$C$29:$G$29</c:f>
              <c:numCache>
                <c:formatCode>0.0</c:formatCode>
                <c:ptCount val="5"/>
                <c:pt idx="0">
                  <c:v>-9.7556656766999996</c:v>
                </c:pt>
                <c:pt idx="1">
                  <c:v>-10.590803704000001</c:v>
                </c:pt>
                <c:pt idx="2">
                  <c:v>-11.898703215999999</c:v>
                </c:pt>
                <c:pt idx="3">
                  <c:v>-11.981471060000001</c:v>
                </c:pt>
                <c:pt idx="4">
                  <c:v>-13.725753425000001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05120"/>
        <c:axId val="-975130688"/>
      </c:barChart>
      <c:lineChart>
        <c:grouping val="standard"/>
        <c:varyColors val="0"/>
        <c:ser>
          <c:idx val="0"/>
          <c:order val="4"/>
          <c:tx>
            <c:strRef>
              <c:f>'28'!$B$30</c:f>
              <c:strCache>
                <c:ptCount val="1"/>
                <c:pt idx="0">
                  <c:v>net trade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accent1"/>
              </a:solidFill>
              <a:ln w="38100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462776590012339E-2"/>
                  <c:y val="0.18487849439764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547374458987316E-2"/>
                      <c:h val="9.99796278031980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47E-4E0B-A95C-8197A9226DC8}"/>
                </c:ext>
              </c:extLst>
            </c:dLbl>
            <c:dLbl>
              <c:idx val="1"/>
              <c:layout>
                <c:manualLayout>
                  <c:x val="-4.2525160348333944E-2"/>
                  <c:y val="0.1825153195686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35982339955843E-2"/>
                      <c:h val="9.17660754418017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47E-4E0B-A95C-8197A9226DC8}"/>
                </c:ext>
              </c:extLst>
            </c:dLbl>
            <c:dLbl>
              <c:idx val="2"/>
              <c:layout>
                <c:manualLayout>
                  <c:x val="-3.5998505153743199E-2"/>
                  <c:y val="0.1974431276172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E-4E0B-A95C-8197A9226DC8}"/>
                </c:ext>
              </c:extLst>
            </c:dLbl>
            <c:dLbl>
              <c:idx val="3"/>
              <c:layout>
                <c:manualLayout>
                  <c:x val="-3.8206010672507076E-2"/>
                  <c:y val="0.18922957525586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E-4E0B-A95C-8197A9226DC8}"/>
                </c:ext>
              </c:extLst>
            </c:dLbl>
            <c:dLbl>
              <c:idx val="4"/>
              <c:layout>
                <c:manualLayout>
                  <c:x val="-4.0520762719229712E-2"/>
                  <c:y val="0.16897249753431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7E-4E0B-A95C-8197A9226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'28'!$C$30:$G$30</c:f>
              <c:numCache>
                <c:formatCode>0.0</c:formatCode>
                <c:ptCount val="5"/>
                <c:pt idx="0">
                  <c:v>-10.53387780549</c:v>
                </c:pt>
                <c:pt idx="1">
                  <c:v>-10.630510208124999</c:v>
                </c:pt>
                <c:pt idx="2">
                  <c:v>-12.826761750303</c:v>
                </c:pt>
                <c:pt idx="3">
                  <c:v>-12.804088544429002</c:v>
                </c:pt>
                <c:pt idx="4">
                  <c:v>-15.386238885208002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05120"/>
        <c:axId val="-975130688"/>
      </c:lineChart>
      <c:scatterChart>
        <c:scatterStyle val="lineMarker"/>
        <c:varyColors val="0"/>
        <c:ser>
          <c:idx val="5"/>
          <c:order val="5"/>
          <c:tx>
            <c:strRef>
              <c:f>'28'!$C$42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7E-4E0B-A95C-8197A9226DC8}"/>
              </c:ext>
            </c:extLst>
          </c:dPt>
          <c:xVal>
            <c:numRef>
              <c:f>'28'!$B$43:$B$44</c:f>
              <c:numCache>
                <c:formatCode>General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xVal>
          <c:yVal>
            <c:numRef>
              <c:f>'28'!$C$43:$C$44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22528"/>
        <c:axId val="-975123616"/>
      </c:scatterChart>
      <c:dateAx>
        <c:axId val="-97510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30688"/>
        <c:crosses val="autoZero"/>
        <c:auto val="0"/>
        <c:lblOffset val="100"/>
        <c:baseTimeUnit val="days"/>
      </c:dateAx>
      <c:valAx>
        <c:axId val="-97513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05120"/>
        <c:crosses val="autoZero"/>
        <c:crossBetween val="between"/>
      </c:valAx>
      <c:valAx>
        <c:axId val="-975123616"/>
        <c:scaling>
          <c:orientation val="minMax"/>
          <c:max val="0.60000000000000009"/>
          <c:min val="-1.2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2528"/>
        <c:crosses val="max"/>
        <c:crossBetween val="midCat"/>
      </c:valAx>
      <c:valAx>
        <c:axId val="-97512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2361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14242061248368"/>
          <c:y val="0.17255905511811023"/>
          <c:w val="0.822217181686831"/>
          <c:h val="0.65600549931258589"/>
        </c:manualLayout>
      </c:layout>
      <c:barChart>
        <c:barDir val="col"/>
        <c:grouping val="clustered"/>
        <c:varyColors val="0"/>
        <c:ser>
          <c:idx val="0"/>
          <c:order val="0"/>
          <c:tx>
            <c:v>Growth</c:v>
          </c:tx>
          <c:spPr>
            <a:solidFill>
              <a:schemeClr val="accent3"/>
            </a:solidFill>
          </c:spPr>
          <c:invertIfNegative val="0"/>
          <c:dLbls>
            <c:dLbl>
              <c:idx val="4"/>
              <c:layout>
                <c:manualLayout>
                  <c:x val="1.3569274887866504E-2"/>
                  <c:y val="1.6145307769929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E-4757-BE44-2CA70053A424}"/>
                </c:ext>
              </c:extLst>
            </c:dLbl>
            <c:dLbl>
              <c:idx val="5"/>
              <c:layout>
                <c:manualLayout>
                  <c:x val="9.046183258577669E-3"/>
                  <c:y val="1.210898082744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2-4E00-83E4-29F876E9E263}"/>
                </c:ext>
              </c:extLst>
            </c:dLbl>
            <c:dLbl>
              <c:idx val="6"/>
              <c:layout>
                <c:manualLayout>
                  <c:x val="1.3569274887866504E-2"/>
                  <c:y val="1.6145307769929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2-4E00-83E4-29F876E9E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'29'!$F$29:$F$36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'29'!$H$29:$H$36</c:f>
              <c:numCache>
                <c:formatCode>0.0%</c:formatCode>
                <c:ptCount val="8"/>
                <c:pt idx="0">
                  <c:v>-1.382945871024055E-3</c:v>
                </c:pt>
                <c:pt idx="1">
                  <c:v>1.1272824447635443E-2</c:v>
                </c:pt>
                <c:pt idx="2">
                  <c:v>1.0865665022948612E-2</c:v>
                </c:pt>
                <c:pt idx="3">
                  <c:v>3.8170785453724765E-2</c:v>
                </c:pt>
                <c:pt idx="4">
                  <c:v>0.1010974894222525</c:v>
                </c:pt>
                <c:pt idx="5">
                  <c:v>6.383090675497205E-2</c:v>
                </c:pt>
                <c:pt idx="6">
                  <c:v>2.2995851954984881E-2</c:v>
                </c:pt>
                <c:pt idx="7">
                  <c:v>1.7907693462088536E-2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2-4E00-83E4-29F876E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975130144"/>
        <c:axId val="-975104576"/>
      </c:barChart>
      <c:scatterChart>
        <c:scatterStyle val="lineMarker"/>
        <c:varyColors val="0"/>
        <c:ser>
          <c:idx val="1"/>
          <c:order val="1"/>
          <c:tx>
            <c:strRef>
              <c:f>'29'!$B$126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'29'!$A$127:$A$128</c:f>
              <c:numCache>
                <c:formatCode>General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xVal>
          <c:yVal>
            <c:numRef>
              <c:f>'29'!$B$127:$B$128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B2-4E00-83E4-29F876E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7296"/>
        <c:axId val="-975120352"/>
      </c:scatterChart>
      <c:catAx>
        <c:axId val="-9751301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457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-975104576"/>
        <c:scaling>
          <c:orientation val="minMax"/>
          <c:min val="-2.0000000000000004E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30144"/>
        <c:crosses val="autoZero"/>
        <c:crossBetween val="between"/>
        <c:majorUnit val="1.0000000000000002E-2"/>
      </c:valAx>
      <c:valAx>
        <c:axId val="-975120352"/>
        <c:scaling>
          <c:orientation val="minMax"/>
          <c:max val="4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975107296"/>
        <c:crosses val="max"/>
        <c:crossBetween val="midCat"/>
        <c:majorUnit val="1"/>
      </c:valAx>
      <c:valAx>
        <c:axId val="-97510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20352"/>
        <c:crosses val="autoZero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U.S. monthly nominal residential electricity price</a:t>
            </a:r>
          </a:p>
          <a:p>
            <a:pPr algn="l">
              <a:defRPr/>
            </a:pPr>
            <a:r>
              <a:rPr lang="en-US" sz="1000" b="0"/>
              <a:t>cents per kilowatthour</a:t>
            </a:r>
          </a:p>
        </c:rich>
      </c:tx>
      <c:layout>
        <c:manualLayout>
          <c:xMode val="edge"/>
          <c:yMode val="edge"/>
          <c:x val="1.8833234422620616E-2"/>
          <c:y val="1.17117045535806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60564210683696"/>
          <c:y val="0.17988320077548328"/>
          <c:w val="0.81269625666148659"/>
          <c:h val="0.65176986580007468"/>
        </c:manualLayout>
      </c:layout>
      <c:lineChart>
        <c:grouping val="standard"/>
        <c:varyColors val="0"/>
        <c:ser>
          <c:idx val="0"/>
          <c:order val="0"/>
          <c:tx>
            <c:v>history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'29'!$A$28:$A$123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'29'!$B$28:$B$123</c:f>
              <c:numCache>
                <c:formatCode>#,##0.00</c:formatCode>
                <c:ptCount val="96"/>
                <c:pt idx="0">
                  <c:v>12.22</c:v>
                </c:pt>
                <c:pt idx="1">
                  <c:v>12.63</c:v>
                </c:pt>
                <c:pt idx="2">
                  <c:v>12.97</c:v>
                </c:pt>
                <c:pt idx="3">
                  <c:v>12.88</c:v>
                </c:pt>
                <c:pt idx="4">
                  <c:v>13.12</c:v>
                </c:pt>
                <c:pt idx="5">
                  <c:v>13.03</c:v>
                </c:pt>
                <c:pt idx="6">
                  <c:v>13.13</c:v>
                </c:pt>
                <c:pt idx="7">
                  <c:v>13.26</c:v>
                </c:pt>
                <c:pt idx="8">
                  <c:v>13.01</c:v>
                </c:pt>
                <c:pt idx="9">
                  <c:v>12.85</c:v>
                </c:pt>
                <c:pt idx="10">
                  <c:v>12.9</c:v>
                </c:pt>
                <c:pt idx="11">
                  <c:v>12.43</c:v>
                </c:pt>
                <c:pt idx="12">
                  <c:v>12.47</c:v>
                </c:pt>
                <c:pt idx="13">
                  <c:v>12.72</c:v>
                </c:pt>
                <c:pt idx="14">
                  <c:v>12.84</c:v>
                </c:pt>
                <c:pt idx="15">
                  <c:v>13.25</c:v>
                </c:pt>
                <c:pt idx="16">
                  <c:v>13.31</c:v>
                </c:pt>
                <c:pt idx="17">
                  <c:v>13.32</c:v>
                </c:pt>
                <c:pt idx="18">
                  <c:v>13.26</c:v>
                </c:pt>
                <c:pt idx="19">
                  <c:v>13.3</c:v>
                </c:pt>
                <c:pt idx="20">
                  <c:v>13.16</c:v>
                </c:pt>
                <c:pt idx="21">
                  <c:v>12.81</c:v>
                </c:pt>
                <c:pt idx="22">
                  <c:v>13.03</c:v>
                </c:pt>
                <c:pt idx="23">
                  <c:v>12.68</c:v>
                </c:pt>
                <c:pt idx="24">
                  <c:v>12.76</c:v>
                </c:pt>
                <c:pt idx="25">
                  <c:v>12.82</c:v>
                </c:pt>
                <c:pt idx="26">
                  <c:v>13.04</c:v>
                </c:pt>
                <c:pt idx="27">
                  <c:v>13.24</c:v>
                </c:pt>
                <c:pt idx="28">
                  <c:v>13.1</c:v>
                </c:pt>
                <c:pt idx="29">
                  <c:v>13.22</c:v>
                </c:pt>
                <c:pt idx="30">
                  <c:v>13.21</c:v>
                </c:pt>
                <c:pt idx="31">
                  <c:v>13.26</c:v>
                </c:pt>
                <c:pt idx="32">
                  <c:v>13.49</c:v>
                </c:pt>
                <c:pt idx="33">
                  <c:v>13.66</c:v>
                </c:pt>
                <c:pt idx="34">
                  <c:v>13.31</c:v>
                </c:pt>
                <c:pt idx="35">
                  <c:v>12.78</c:v>
                </c:pt>
                <c:pt idx="36">
                  <c:v>12.62</c:v>
                </c:pt>
                <c:pt idx="37">
                  <c:v>13.01</c:v>
                </c:pt>
                <c:pt idx="38">
                  <c:v>13.24</c:v>
                </c:pt>
                <c:pt idx="39">
                  <c:v>13.73</c:v>
                </c:pt>
                <c:pt idx="40">
                  <c:v>13.86</c:v>
                </c:pt>
                <c:pt idx="41">
                  <c:v>13.83</c:v>
                </c:pt>
                <c:pt idx="42">
                  <c:v>13.83</c:v>
                </c:pt>
                <c:pt idx="43">
                  <c:v>13.92</c:v>
                </c:pt>
                <c:pt idx="44">
                  <c:v>14.14</c:v>
                </c:pt>
                <c:pt idx="45">
                  <c:v>14.06</c:v>
                </c:pt>
                <c:pt idx="46">
                  <c:v>14.07</c:v>
                </c:pt>
                <c:pt idx="47">
                  <c:v>13.72</c:v>
                </c:pt>
                <c:pt idx="48">
                  <c:v>13.64</c:v>
                </c:pt>
                <c:pt idx="49">
                  <c:v>13.76</c:v>
                </c:pt>
                <c:pt idx="50">
                  <c:v>14.41</c:v>
                </c:pt>
                <c:pt idx="51">
                  <c:v>14.57</c:v>
                </c:pt>
                <c:pt idx="52">
                  <c:v>14.89</c:v>
                </c:pt>
                <c:pt idx="53">
                  <c:v>15.3</c:v>
                </c:pt>
                <c:pt idx="54">
                  <c:v>15.31</c:v>
                </c:pt>
                <c:pt idx="55">
                  <c:v>15.82</c:v>
                </c:pt>
                <c:pt idx="56">
                  <c:v>16.190000000000001</c:v>
                </c:pt>
                <c:pt idx="57">
                  <c:v>15.99</c:v>
                </c:pt>
                <c:pt idx="58">
                  <c:v>15.55</c:v>
                </c:pt>
                <c:pt idx="59">
                  <c:v>14.94</c:v>
                </c:pt>
                <c:pt idx="60">
                  <c:v>15.47</c:v>
                </c:pt>
                <c:pt idx="61">
                  <c:v>15.98</c:v>
                </c:pt>
                <c:pt idx="62">
                  <c:v>16.04</c:v>
                </c:pt>
                <c:pt idx="63">
                  <c:v>16.100000000000001</c:v>
                </c:pt>
                <c:pt idx="64">
                  <c:v>16.14</c:v>
                </c:pt>
                <c:pt idx="65">
                  <c:v>16.09</c:v>
                </c:pt>
                <c:pt idx="66">
                  <c:v>15.86</c:v>
                </c:pt>
                <c:pt idx="67">
                  <c:v>15.91</c:v>
                </c:pt>
                <c:pt idx="68">
                  <c:v>16.27</c:v>
                </c:pt>
                <c:pt idx="69">
                  <c:v>16.48</c:v>
                </c:pt>
                <c:pt idx="70">
                  <c:v>16.190000000000001</c:v>
                </c:pt>
                <c:pt idx="71">
                  <c:v>15.69</c:v>
                </c:pt>
                <c:pt idx="72">
                  <c:v>15.47</c:v>
                </c:pt>
                <c:pt idx="73">
                  <c:v>16.12</c:v>
                </c:pt>
                <c:pt idx="74">
                  <c:v>16.690000000000001</c:v>
                </c:pt>
                <c:pt idx="75">
                  <c:v>16.88</c:v>
                </c:pt>
                <c:pt idx="76">
                  <c:v>16.43</c:v>
                </c:pt>
                <c:pt idx="77">
                  <c:v>16.420000000000002</c:v>
                </c:pt>
                <c:pt idx="78">
                  <c:v>16.63</c:v>
                </c:pt>
                <c:pt idx="79">
                  <c:v>16.63</c:v>
                </c:pt>
                <c:pt idx="80">
                  <c:v>16.829999999999998</c:v>
                </c:pt>
                <c:pt idx="81">
                  <c:v>16.573650000000001</c:v>
                </c:pt>
                <c:pt idx="82">
                  <c:v>16.265519999999999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A-4078-9BAA-C4DBEFEA3C85}"/>
            </c:ext>
          </c:extLst>
        </c:ser>
        <c:ser>
          <c:idx val="1"/>
          <c:order val="1"/>
          <c:tx>
            <c:v>forecast</c:v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'29'!$A$28:$A$123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'29'!$C$28:$C$123</c:f>
              <c:numCache>
                <c:formatCode>#,##0.00</c:formatCode>
                <c:ptCount val="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16.265519999999999</c:v>
                </c:pt>
                <c:pt idx="83">
                  <c:v>15.6107</c:v>
                </c:pt>
                <c:pt idx="84">
                  <c:v>15.574870000000001</c:v>
                </c:pt>
                <c:pt idx="85">
                  <c:v>16.12002</c:v>
                </c:pt>
                <c:pt idx="86">
                  <c:v>16.709430000000001</c:v>
                </c:pt>
                <c:pt idx="87">
                  <c:v>17.119389999999999</c:v>
                </c:pt>
                <c:pt idx="88">
                  <c:v>16.766380000000002</c:v>
                </c:pt>
                <c:pt idx="89">
                  <c:v>16.810669999999998</c:v>
                </c:pt>
                <c:pt idx="90">
                  <c:v>16.86448</c:v>
                </c:pt>
                <c:pt idx="91">
                  <c:v>16.938140000000001</c:v>
                </c:pt>
                <c:pt idx="92">
                  <c:v>17.31523</c:v>
                </c:pt>
                <c:pt idx="93">
                  <c:v>16.973089999999999</c:v>
                </c:pt>
                <c:pt idx="94">
                  <c:v>16.70645</c:v>
                </c:pt>
                <c:pt idx="95">
                  <c:v>16.13194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A-4078-9BAA-C4DBEFEA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1984"/>
        <c:axId val="-975133408"/>
      </c:lineChart>
      <c:catAx>
        <c:axId val="-9751219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33408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-97513340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-975121984"/>
        <c:crosses val="autoZero"/>
        <c:crossBetween val="midCat"/>
        <c:majorUnit val="1"/>
      </c:valAx>
      <c:spPr>
        <a:ln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614975339414038"/>
          <c:y val="0.57079678511688625"/>
          <c:w val="0.43855767709764926"/>
          <c:h val="0.121054868141482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065050915192"/>
          <c:y val="0.14755395322582798"/>
          <c:w val="0.7586813520937028"/>
          <c:h val="0.69395382268026051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'30'!$H$26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2060"/>
            </a:solidFill>
            <a:ln w="9525">
              <a:solidFill>
                <a:srgbClr val="002060"/>
              </a:solidFill>
            </a:ln>
          </c:spPr>
          <c:invertIfNegative val="0"/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'30'!$H$33:$H$39</c:f>
              <c:numCache>
                <c:formatCode>#,##0.000</c:formatCode>
                <c:ptCount val="7"/>
                <c:pt idx="0">
                  <c:v>2.9066046727999999E-2</c:v>
                </c:pt>
                <c:pt idx="1">
                  <c:v>2.7249452480000002E-2</c:v>
                </c:pt>
                <c:pt idx="2">
                  <c:v>2.8854774343E-2</c:v>
                </c:pt>
                <c:pt idx="3">
                  <c:v>3.0008978198E-2</c:v>
                </c:pt>
                <c:pt idx="4">
                  <c:v>2.3429953875999998E-2</c:v>
                </c:pt>
                <c:pt idx="5">
                  <c:v>2.3153359318E-2</c:v>
                </c:pt>
                <c:pt idx="6">
                  <c:v>2.3984286399999999E-2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9C89-4066-AF26-2E7DA86B4043}"/>
            </c:ext>
          </c:extLst>
        </c:ser>
        <c:ser>
          <c:idx val="2"/>
          <c:order val="1"/>
          <c:tx>
            <c:strRef>
              <c:f>'30'!$D$27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26F9B75-5807-4072-BA42-4962612C0B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9EFB1A4-AF50-47A3-AEFB-9D7B6A934C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42654C7-129F-400A-AD57-5D7158875F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'30'!$D$33:$D$39</c:f>
              <c:numCache>
                <c:formatCode>#,##0.000</c:formatCode>
                <c:ptCount val="7"/>
                <c:pt idx="0">
                  <c:v>0.80940926199999996</c:v>
                </c:pt>
                <c:pt idx="1">
                  <c:v>0.78987886299999999</c:v>
                </c:pt>
                <c:pt idx="2">
                  <c:v>0.77964459499999994</c:v>
                </c:pt>
                <c:pt idx="3">
                  <c:v>0.77153717648999998</c:v>
                </c:pt>
                <c:pt idx="4">
                  <c:v>0.77487316899999992</c:v>
                </c:pt>
                <c:pt idx="5">
                  <c:v>0.78092318399999994</c:v>
                </c:pt>
                <c:pt idx="6">
                  <c:v>0.79701682000000007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'30'!$D$42:$D$48</c15:f>
                <c15:dlblRangeCache>
                  <c:ptCount val="7"/>
                  <c:pt idx="0">
                    <c:v>20%</c:v>
                  </c:pt>
                  <c:pt idx="1">
                    <c:v>20%</c:v>
                  </c:pt>
                  <c:pt idx="2">
                    <c:v>20%</c:v>
                  </c:pt>
                  <c:pt idx="3">
                    <c:v>19%</c:v>
                  </c:pt>
                  <c:pt idx="4">
                    <c:v>19%</c:v>
                  </c:pt>
                  <c:pt idx="5">
                    <c:v>19%</c:v>
                  </c:pt>
                  <c:pt idx="6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A-9C89-4066-AF26-2E7DA86B4043}"/>
            </c:ext>
          </c:extLst>
        </c:ser>
        <c:ser>
          <c:idx val="3"/>
          <c:order val="2"/>
          <c:tx>
            <c:strRef>
              <c:f>'30'!$E$26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B819F77-DEA2-423A-8D98-F015E85240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DA5597A-CF3D-4F02-88F0-0665FB3211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F84AD0A-4CBC-4D06-9A3D-8503D89B44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'30'!$E$33:$E$39</c:f>
              <c:numCache>
                <c:formatCode>#,##0.000</c:formatCode>
                <c:ptCount val="7"/>
                <c:pt idx="0">
                  <c:v>0.28665204170999997</c:v>
                </c:pt>
                <c:pt idx="1">
                  <c:v>0.28405931514000005</c:v>
                </c:pt>
                <c:pt idx="2">
                  <c:v>0.25039097713000003</c:v>
                </c:pt>
                <c:pt idx="3">
                  <c:v>0.25362650325999997</c:v>
                </c:pt>
                <c:pt idx="4">
                  <c:v>0.24386542413999998</c:v>
                </c:pt>
                <c:pt idx="5">
                  <c:v>0.24177969482</c:v>
                </c:pt>
                <c:pt idx="6">
                  <c:v>0.26242070000000001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'30'!$E$42:$E$48</c15:f>
                <c15:dlblRangeCache>
                  <c:ptCount val="7"/>
                  <c:pt idx="0">
                    <c:v>7%</c:v>
                  </c:pt>
                  <c:pt idx="1">
                    <c:v>7%</c:v>
                  </c:pt>
                  <c:pt idx="2">
                    <c:v>6%</c:v>
                  </c:pt>
                  <c:pt idx="3">
                    <c:v>6%</c:v>
                  </c:pt>
                  <c:pt idx="4">
                    <c:v>6%</c:v>
                  </c:pt>
                  <c:pt idx="5">
                    <c:v>6%</c:v>
                  </c:pt>
                  <c:pt idx="6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9C89-4066-AF26-2E7DA86B4043}"/>
            </c:ext>
          </c:extLst>
        </c:ser>
        <c:ser>
          <c:idx val="4"/>
          <c:order val="3"/>
          <c:tx>
            <c:strRef>
              <c:f>'30'!$F$27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665DE4-A67B-498A-A7A2-18555FBE7A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10F656B-B05E-4E61-8454-F35C339BDD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1F0298B-4E37-43E3-A555-7F0AB82E05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'30'!$F$33:$F$39</c:f>
              <c:numCache>
                <c:formatCode>#,##0.000</c:formatCode>
                <c:ptCount val="7"/>
                <c:pt idx="0">
                  <c:v>7.1264746444999999E-2</c:v>
                </c:pt>
                <c:pt idx="1">
                  <c:v>8.8511447906000004E-2</c:v>
                </c:pt>
                <c:pt idx="2">
                  <c:v>0.11452330057</c:v>
                </c:pt>
                <c:pt idx="3">
                  <c:v>0.14284688410999999</c:v>
                </c:pt>
                <c:pt idx="4">
                  <c:v>0.16458970137000001</c:v>
                </c:pt>
                <c:pt idx="5">
                  <c:v>0.21732481957999999</c:v>
                </c:pt>
                <c:pt idx="6">
                  <c:v>0.28789807000000001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'30'!$F$42:$F$48</c15:f>
                <c15:dlblRangeCache>
                  <c:ptCount val="7"/>
                  <c:pt idx="0">
                    <c:v>2%</c:v>
                  </c:pt>
                  <c:pt idx="1">
                    <c:v>2%</c:v>
                  </c:pt>
                  <c:pt idx="2">
                    <c:v>3%</c:v>
                  </c:pt>
                  <c:pt idx="3">
                    <c:v>4%</c:v>
                  </c:pt>
                  <c:pt idx="4">
                    <c:v>4%</c:v>
                  </c:pt>
                  <c:pt idx="5">
                    <c:v>5%</c:v>
                  </c:pt>
                  <c:pt idx="6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C-9C89-4066-AF26-2E7DA86B4043}"/>
            </c:ext>
          </c:extLst>
        </c:ser>
        <c:ser>
          <c:idx val="5"/>
          <c:order val="4"/>
          <c:tx>
            <c:strRef>
              <c:f>'30'!$G$27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D6A1C60-FC51-4046-8DF2-4866134CDB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C2FB936-8BDB-4FB5-9CA3-3DEC0883C5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6B40B97-4585-40EC-BB6B-D88CBBC644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'30'!$G$33:$G$39</c:f>
              <c:numCache>
                <c:formatCode>#,##0.000</c:formatCode>
                <c:ptCount val="7"/>
                <c:pt idx="0">
                  <c:v>0.29560402480999998</c:v>
                </c:pt>
                <c:pt idx="1">
                  <c:v>0.33715292219999998</c:v>
                </c:pt>
                <c:pt idx="2">
                  <c:v>0.37791732656999999</c:v>
                </c:pt>
                <c:pt idx="3">
                  <c:v>0.43399424068000003</c:v>
                </c:pt>
                <c:pt idx="4">
                  <c:v>0.42089955724</c:v>
                </c:pt>
                <c:pt idx="5">
                  <c:v>0.44859928386000003</c:v>
                </c:pt>
                <c:pt idx="6">
                  <c:v>0.46799135000000003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'30'!$G$42:$G$48</c15:f>
                <c15:dlblRangeCache>
                  <c:ptCount val="7"/>
                  <c:pt idx="0">
                    <c:v>7%</c:v>
                  </c:pt>
                  <c:pt idx="1">
                    <c:v>9%</c:v>
                  </c:pt>
                  <c:pt idx="2">
                    <c:v>10%</c:v>
                  </c:pt>
                  <c:pt idx="3">
                    <c:v>11%</c:v>
                  </c:pt>
                  <c:pt idx="4">
                    <c:v>10%</c:v>
                  </c:pt>
                  <c:pt idx="5">
                    <c:v>11%</c:v>
                  </c:pt>
                  <c:pt idx="6">
                    <c:v>11%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D-9C89-4066-AF26-2E7DA86B4043}"/>
            </c:ext>
          </c:extLst>
        </c:ser>
        <c:ser>
          <c:idx val="1"/>
          <c:order val="5"/>
          <c:tx>
            <c:strRef>
              <c:f>'30'!$C$27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7139141-31F9-4F00-99D0-C992389BB1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6D6DA99-3856-49E3-8D5E-30C293AE28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D4FDAD0-1DF8-4D5D-8AF4-32454778E0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'30'!$C$33:$C$39</c:f>
              <c:numCache>
                <c:formatCode>#,##0.000</c:formatCode>
                <c:ptCount val="7"/>
                <c:pt idx="0">
                  <c:v>0.95873199527999997</c:v>
                </c:pt>
                <c:pt idx="1">
                  <c:v>0.76770158556000001</c:v>
                </c:pt>
                <c:pt idx="2">
                  <c:v>0.89243998186999995</c:v>
                </c:pt>
                <c:pt idx="3">
                  <c:v>0.82609651799999995</c:v>
                </c:pt>
                <c:pt idx="4">
                  <c:v>0.67056856603999992</c:v>
                </c:pt>
                <c:pt idx="5">
                  <c:v>0.64161011440000004</c:v>
                </c:pt>
                <c:pt idx="6">
                  <c:v>0.64365060000000007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'30'!$C$42:$C$48</c15:f>
                <c15:dlblRangeCache>
                  <c:ptCount val="7"/>
                  <c:pt idx="0">
                    <c:v>24%</c:v>
                  </c:pt>
                  <c:pt idx="1">
                    <c:v>20%</c:v>
                  </c:pt>
                  <c:pt idx="2">
                    <c:v>23%</c:v>
                  </c:pt>
                  <c:pt idx="3">
                    <c:v>20%</c:v>
                  </c:pt>
                  <c:pt idx="4">
                    <c:v>17%</c:v>
                  </c:pt>
                  <c:pt idx="5">
                    <c:v>15%</c:v>
                  </c:pt>
                  <c:pt idx="6">
                    <c:v>15%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9C89-4066-AF26-2E7DA86B4043}"/>
            </c:ext>
          </c:extLst>
        </c:ser>
        <c:ser>
          <c:idx val="0"/>
          <c:order val="6"/>
          <c:tx>
            <c:strRef>
              <c:f>'30'!$B$26</c:f>
              <c:strCache>
                <c:ptCount val="1"/>
                <c:pt idx="0">
                  <c:v>Natural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C48A151-6822-4191-896B-6D0CC092A6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77B03CC-E2DC-41BE-819E-8BFB0730D9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0AFD2C9-2C14-44D0-8C16-37742B0631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'30'!$B$33:$B$39</c:f>
              <c:numCache>
                <c:formatCode>#,##0.000</c:formatCode>
                <c:ptCount val="7"/>
                <c:pt idx="0">
                  <c:v>1.4798578905999999</c:v>
                </c:pt>
                <c:pt idx="1">
                  <c:v>1.5222990802</c:v>
                </c:pt>
                <c:pt idx="2">
                  <c:v>1.4766033879</c:v>
                </c:pt>
                <c:pt idx="3">
                  <c:v>1.582686971</c:v>
                </c:pt>
                <c:pt idx="4">
                  <c:v>1.6998555056</c:v>
                </c:pt>
                <c:pt idx="5">
                  <c:v>1.7694853967999999</c:v>
                </c:pt>
                <c:pt idx="6">
                  <c:v>1.6923813000000001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'30'!$B$42:$B$48</c15:f>
                <c15:dlblRangeCache>
                  <c:ptCount val="7"/>
                  <c:pt idx="0">
                    <c:v>37%</c:v>
                  </c:pt>
                  <c:pt idx="1">
                    <c:v>39%</c:v>
                  </c:pt>
                  <c:pt idx="2">
                    <c:v>37%</c:v>
                  </c:pt>
                  <c:pt idx="3">
                    <c:v>39%</c:v>
                  </c:pt>
                  <c:pt idx="4">
                    <c:v>42%</c:v>
                  </c:pt>
                  <c:pt idx="5">
                    <c:v>43%</c:v>
                  </c:pt>
                  <c:pt idx="6">
                    <c:v>40%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2-9C89-4066-AF26-2E7DA86B4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-975118176"/>
        <c:axId val="-975116000"/>
      </c:barChart>
      <c:catAx>
        <c:axId val="-9751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6000"/>
        <c:crosses val="autoZero"/>
        <c:auto val="0"/>
        <c:lblAlgn val="ctr"/>
        <c:lblOffset val="100"/>
        <c:tickLblSkip val="2"/>
        <c:noMultiLvlLbl val="0"/>
      </c:catAx>
      <c:valAx>
        <c:axId val="-975116000"/>
        <c:scaling>
          <c:orientation val="minMax"/>
          <c:max val="4.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none"/>
        <c:minorTickMark val="none"/>
        <c:tickLblPos val="low"/>
        <c:spPr>
          <a:noFill/>
          <a:ln>
            <a:solidFill>
              <a:schemeClr val="bg1">
                <a:lumMod val="85000"/>
              </a:schemeClr>
            </a:solidFill>
            <a:prstDash val="lgDash"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8176"/>
        <c:crossesAt val="6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34841336405613"/>
          <c:y val="0.15542764150002955"/>
          <c:w val="0.66478167894792795"/>
          <c:h val="0.67385704371435173"/>
        </c:manualLayout>
      </c:layout>
      <c:lineChart>
        <c:grouping val="standard"/>
        <c:varyColors val="0"/>
        <c:ser>
          <c:idx val="3"/>
          <c:order val="0"/>
          <c:tx>
            <c:strRef>
              <c:f>'30'!$Q$27</c:f>
              <c:strCache>
                <c:ptCount val="1"/>
                <c:pt idx="0">
                  <c:v>Nuclear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'30'!$Q$28:$Q$39</c15:sqref>
                  </c15:fullRef>
                </c:ext>
              </c:extLst>
              <c:f>'30'!$Q$33:$Q$39</c:f>
              <c:numCache>
                <c:formatCode>#,##0</c:formatCode>
                <c:ptCount val="7"/>
                <c:pt idx="0">
                  <c:v>98.119</c:v>
                </c:pt>
                <c:pt idx="1">
                  <c:v>96.500600000000006</c:v>
                </c:pt>
                <c:pt idx="2">
                  <c:v>95.546400000000006</c:v>
                </c:pt>
                <c:pt idx="3">
                  <c:v>94.658900000000003</c:v>
                </c:pt>
                <c:pt idx="4">
                  <c:v>95.712199999999996</c:v>
                </c:pt>
                <c:pt idx="5">
                  <c:v>97.5946</c:v>
                </c:pt>
                <c:pt idx="6">
                  <c:v>97.639600000000002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8-48EC-96D8-70EE1F873C35}"/>
            </c:ext>
          </c:extLst>
        </c:ser>
        <c:ser>
          <c:idx val="1"/>
          <c:order val="1"/>
          <c:tx>
            <c:strRef>
              <c:f>'30'!$L$27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'30'!$L$28:$L$39</c15:sqref>
                  </c15:fullRef>
                </c:ext>
              </c:extLst>
              <c:f>'30'!$L$33:$L$39</c:f>
              <c:numCache>
                <c:formatCode>#,##0</c:formatCode>
                <c:ptCount val="7"/>
                <c:pt idx="0">
                  <c:v>226.80930000000001</c:v>
                </c:pt>
                <c:pt idx="1">
                  <c:v>213.9503</c:v>
                </c:pt>
                <c:pt idx="2">
                  <c:v>208.32599999999999</c:v>
                </c:pt>
                <c:pt idx="3">
                  <c:v>187.87209999999999</c:v>
                </c:pt>
                <c:pt idx="4">
                  <c:v>177.01849999999999</c:v>
                </c:pt>
                <c:pt idx="5">
                  <c:v>173.80690000000001</c:v>
                </c:pt>
                <c:pt idx="6">
                  <c:v>162.66589999999999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8-48EC-96D8-70EE1F873C35}"/>
            </c:ext>
          </c:extLst>
        </c:ser>
        <c:ser>
          <c:idx val="0"/>
          <c:order val="2"/>
          <c:tx>
            <c:strRef>
              <c:f>'30'!$K$27</c:f>
              <c:strCache>
                <c:ptCount val="1"/>
                <c:pt idx="0">
                  <c:v>Natural gas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'30'!$K$28:$K$39</c15:sqref>
                  </c15:fullRef>
                </c:ext>
              </c:extLst>
              <c:f>'30'!$K$33:$K$39</c:f>
              <c:numCache>
                <c:formatCode>#,##0</c:formatCode>
                <c:ptCount val="7"/>
                <c:pt idx="0">
                  <c:v>459.51650000000001</c:v>
                </c:pt>
                <c:pt idx="1">
                  <c:v>468.15949999999998</c:v>
                </c:pt>
                <c:pt idx="2">
                  <c:v>473.4588</c:v>
                </c:pt>
                <c:pt idx="3">
                  <c:v>483.61470000000003</c:v>
                </c:pt>
                <c:pt idx="4">
                  <c:v>488.90089999999998</c:v>
                </c:pt>
                <c:pt idx="5">
                  <c:v>490.03919999999999</c:v>
                </c:pt>
                <c:pt idx="6">
                  <c:v>490.8057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8-48EC-96D8-70EE1F873C35}"/>
            </c:ext>
          </c:extLst>
        </c:ser>
        <c:ser>
          <c:idx val="4"/>
          <c:order val="3"/>
          <c:tx>
            <c:strRef>
              <c:f>'30'!$N$27</c:f>
              <c:strCache>
                <c:ptCount val="1"/>
                <c:pt idx="0">
                  <c:v>Solar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'30'!$N$28:$N$39</c15:sqref>
                  </c15:fullRef>
                </c:ext>
              </c:extLst>
              <c:f>'30'!$N$33:$N$39</c:f>
              <c:numCache>
                <c:formatCode>#,##0</c:formatCode>
                <c:ptCount val="7"/>
                <c:pt idx="0">
                  <c:v>37.029199999999996</c:v>
                </c:pt>
                <c:pt idx="1">
                  <c:v>47.585999999999999</c:v>
                </c:pt>
                <c:pt idx="2">
                  <c:v>61.0092</c:v>
                </c:pt>
                <c:pt idx="3">
                  <c:v>72.247799999999998</c:v>
                </c:pt>
                <c:pt idx="4">
                  <c:v>91.313699999999997</c:v>
                </c:pt>
                <c:pt idx="5">
                  <c:v>128.41120000000001</c:v>
                </c:pt>
                <c:pt idx="6">
                  <c:v>153.21629999999999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78-48EC-96D8-70EE1F873C35}"/>
            </c:ext>
          </c:extLst>
        </c:ser>
        <c:ser>
          <c:idx val="6"/>
          <c:order val="4"/>
          <c:tx>
            <c:strRef>
              <c:f>'30'!$U$27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'30'!$U$28:$U$39</c15:sqref>
                  </c15:fullRef>
                </c:ext>
              </c:extLst>
              <c:f>'30'!$U$33:$U$39</c:f>
              <c:numCache>
                <c:formatCode>#,##0</c:formatCode>
                <c:ptCount val="7"/>
                <c:pt idx="0">
                  <c:v>40.859399999999994</c:v>
                </c:pt>
                <c:pt idx="1">
                  <c:v>37.354599999999998</c:v>
                </c:pt>
                <c:pt idx="2">
                  <c:v>40.719799999999992</c:v>
                </c:pt>
                <c:pt idx="3">
                  <c:v>46.721400000000003</c:v>
                </c:pt>
                <c:pt idx="4">
                  <c:v>52.258999999999986</c:v>
                </c:pt>
                <c:pt idx="5">
                  <c:v>66.183799999999991</c:v>
                </c:pt>
                <c:pt idx="6">
                  <c:v>78.102800000000002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78-48EC-96D8-70EE1F873C35}"/>
            </c:ext>
          </c:extLst>
        </c:ser>
        <c:ser>
          <c:idx val="2"/>
          <c:order val="6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'30'!$M$28:$M$39</c15:sqref>
                  </c15:fullRef>
                </c:ext>
              </c:extLst>
              <c:f>'30'!$M$33:$M$39</c:f>
              <c:numCache>
                <c:formatCode>#,##0</c:formatCode>
                <c:ptCount val="7"/>
                <c:pt idx="0">
                  <c:v>103.4528</c:v>
                </c:pt>
                <c:pt idx="1">
                  <c:v>118.0311</c:v>
                </c:pt>
                <c:pt idx="2">
                  <c:v>132.62889999999999</c:v>
                </c:pt>
                <c:pt idx="3">
                  <c:v>141.27529999999999</c:v>
                </c:pt>
                <c:pt idx="4">
                  <c:v>147.3218</c:v>
                </c:pt>
                <c:pt idx="5">
                  <c:v>153.9213</c:v>
                </c:pt>
                <c:pt idx="6">
                  <c:v>162.59100000000001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2-47E2-9435-1CBA132DA49E}"/>
            </c:ext>
          </c:extLst>
        </c:ser>
        <c:ser>
          <c:idx val="5"/>
          <c:order val="7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'30'!$R$28:$R$39</c15:sqref>
                  </c15:fullRef>
                </c:ext>
              </c:extLst>
              <c:f>'30'!$R$33:$R$39</c:f>
              <c:numCache>
                <c:formatCode>#,##0</c:formatCode>
                <c:ptCount val="7"/>
                <c:pt idx="0">
                  <c:v>102.2623</c:v>
                </c:pt>
                <c:pt idx="1">
                  <c:v>102.6521</c:v>
                </c:pt>
                <c:pt idx="2">
                  <c:v>102.61839999999999</c:v>
                </c:pt>
                <c:pt idx="3">
                  <c:v>102.8152</c:v>
                </c:pt>
                <c:pt idx="4">
                  <c:v>102.83850000000001</c:v>
                </c:pt>
                <c:pt idx="5">
                  <c:v>102.7944</c:v>
                </c:pt>
                <c:pt idx="6">
                  <c:v>102.85980000000001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2-47E2-9435-1CBA132DA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1104"/>
        <c:axId val="-975108384"/>
        <c:extLst>
          <c:ext xmlns:c15="http://schemas.microsoft.com/office/drawing/2012/chart" uri="{02D57815-91ED-43cb-92C2-25804820EDAC}">
            <c15:filteredLineSeries>
              <c15:ser>
                <c:idx val="7"/>
                <c:order val="5"/>
                <c:tx>
                  <c:strRef>
                    <c:extLst>
                      <c:ext uri="{02D57815-91ED-43cb-92C2-25804820EDAC}">
                        <c15:formulaRef>
                          <c15:sqref>'30'!$B$50</c15:sqref>
                        </c15:formulaRef>
                      </c:ext>
                    </c:extLst>
                    <c:strCache>
                      <c:ptCount val="1"/>
                      <c:pt idx="0">
                        <c:v>Forecast</c:v>
                      </c:pt>
                    </c:strCache>
                  </c:strRef>
                </c:tx>
                <c:spPr>
                  <a:ln w="12700">
                    <a:solidFill>
                      <a:schemeClr val="tx1"/>
                    </a:solidFill>
                    <a:prstDash val="sysDash"/>
                  </a:ln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ullRef>
                          <c15:sqref>'30'!$B$51:$B$52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General</c:formatCode>
                      <c:ptCount val="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EC78-48EC-96D8-70EE1F873C35}"/>
                  </c:ext>
                </c:extLst>
              </c15:ser>
            </c15:filteredLineSeries>
          </c:ext>
        </c:extLst>
      </c:lineChart>
      <c:catAx>
        <c:axId val="-97511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8384"/>
        <c:crosses val="autoZero"/>
        <c:auto val="0"/>
        <c:lblAlgn val="ctr"/>
        <c:lblOffset val="100"/>
        <c:tickLblSkip val="2"/>
        <c:noMultiLvlLbl val="0"/>
      </c:catAx>
      <c:valAx>
        <c:axId val="-975108384"/>
        <c:scaling>
          <c:orientation val="minMax"/>
          <c:max val="5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none"/>
        <c:minorTickMark val="none"/>
        <c:tickLblPos val="low"/>
        <c:spPr>
          <a:ln>
            <a:solidFill>
              <a:schemeClr val="bg1">
                <a:lumMod val="85000"/>
              </a:schemeClr>
            </a:solidFill>
            <a:prstDash val="lgDash"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1104"/>
        <c:crossesAt val="6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43715498535923"/>
          <c:y val="0.14405797779897361"/>
          <c:w val="0.81747965027601166"/>
          <c:h val="0.698253358014144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'31'!$B$26</c:f>
              <c:strCache>
                <c:ptCount val="1"/>
                <c:pt idx="0">
                  <c:v>residential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'31'!$I$26:$L$26</c:f>
              <c:numCache>
                <c:formatCode>0</c:formatCode>
                <c:ptCount val="4"/>
                <c:pt idx="0">
                  <c:v>38.74628030000008</c:v>
                </c:pt>
                <c:pt idx="1">
                  <c:v>-59.207978700000012</c:v>
                </c:pt>
                <c:pt idx="2">
                  <c:v>44.002540599999975</c:v>
                </c:pt>
                <c:pt idx="3">
                  <c:v>19.46982550000007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7-4A53-B36B-3F18C4BC229A}"/>
            </c:ext>
          </c:extLst>
        </c:ser>
        <c:ser>
          <c:idx val="2"/>
          <c:order val="1"/>
          <c:tx>
            <c:strRef>
              <c:f>'31'!$B$27</c:f>
              <c:strCache>
                <c:ptCount val="1"/>
                <c:pt idx="0">
                  <c:v>industrial sales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'31'!$I$27:$L$27</c:f>
              <c:numCache>
                <c:formatCode>0</c:formatCode>
                <c:ptCount val="4"/>
                <c:pt idx="0">
                  <c:v>19.850495899999942</c:v>
                </c:pt>
                <c:pt idx="1">
                  <c:v>-11.208352199999922</c:v>
                </c:pt>
                <c:pt idx="2">
                  <c:v>17.179069900000059</c:v>
                </c:pt>
                <c:pt idx="3">
                  <c:v>36.263325899999927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7-4A53-B36B-3F18C4BC229A}"/>
            </c:ext>
          </c:extLst>
        </c:ser>
        <c:ser>
          <c:idx val="0"/>
          <c:order val="3"/>
          <c:tx>
            <c:strRef>
              <c:f>'31'!$B$28</c:f>
              <c:strCache>
                <c:ptCount val="1"/>
                <c:pt idx="0">
                  <c:v>commercial and transportation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'31'!$I$28:$L$28</c:f>
              <c:numCache>
                <c:formatCode>0</c:formatCode>
                <c:ptCount val="4"/>
                <c:pt idx="0">
                  <c:v>62.698037500000055</c:v>
                </c:pt>
                <c:pt idx="1">
                  <c:v>17.500630120000096</c:v>
                </c:pt>
                <c:pt idx="2">
                  <c:v>12.27392641649999</c:v>
                </c:pt>
                <c:pt idx="3">
                  <c:v>20.805981963500017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D7-4A53-B36B-3F18C4BC229A}"/>
            </c:ext>
          </c:extLst>
        </c:ser>
        <c:ser>
          <c:idx val="5"/>
          <c:order val="4"/>
          <c:tx>
            <c:strRef>
              <c:f>'31'!$B$29</c:f>
              <c:strCache>
                <c:ptCount val="1"/>
                <c:pt idx="0">
                  <c:v>direct use of electricity</c:v>
                </c:pt>
              </c:strCache>
            </c:strRef>
          </c:tx>
          <c:spPr>
            <a:solidFill>
              <a:schemeClr val="accent5"/>
            </a:solidFill>
            <a:ln w="28575">
              <a:noFill/>
            </a:ln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'31'!$I$29:$L$29</c:f>
              <c:numCache>
                <c:formatCode>0</c:formatCode>
                <c:ptCount val="4"/>
                <c:pt idx="0">
                  <c:v>0.8106334400000037</c:v>
                </c:pt>
                <c:pt idx="1">
                  <c:v>-1.8275491199999863</c:v>
                </c:pt>
                <c:pt idx="2">
                  <c:v>0.30747226999997679</c:v>
                </c:pt>
                <c:pt idx="3">
                  <c:v>2.9559054800000126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8512"/>
        <c:axId val="-975104032"/>
      </c:barChart>
      <c:lineChart>
        <c:grouping val="stacked"/>
        <c:varyColors val="0"/>
        <c:ser>
          <c:idx val="4"/>
          <c:order val="2"/>
          <c:tx>
            <c:strRef>
              <c:f>'31'!$B$30</c:f>
              <c:strCache>
                <c:ptCount val="1"/>
                <c:pt idx="0">
                  <c:v>total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406854901780453E-2"/>
                  <c:y val="-3.8464434582076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7-4A53-B36B-3F18C4BC2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'31'!$I$30:$L$30</c:f>
              <c:numCache>
                <c:formatCode>0</c:formatCode>
                <c:ptCount val="4"/>
                <c:pt idx="0">
                  <c:v>122.10544960000016</c:v>
                </c:pt>
                <c:pt idx="1">
                  <c:v>-54.74325620000036</c:v>
                </c:pt>
                <c:pt idx="2">
                  <c:v>73.763042300000052</c:v>
                </c:pt>
                <c:pt idx="3">
                  <c:v>79.495043200000055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8512"/>
        <c:axId val="-975104032"/>
      </c:lineChart>
      <c:scatterChart>
        <c:scatterStyle val="lineMarker"/>
        <c:varyColors val="0"/>
        <c:ser>
          <c:idx val="3"/>
          <c:order val="5"/>
          <c:tx>
            <c:strRef>
              <c:f>'31'!$B$99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'31'!$A$100:$A$101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'31'!$B$100:$B$102</c:f>
              <c:numCache>
                <c:formatCode>0.00</c:formatCode>
                <c:ptCount val="3"/>
                <c:pt idx="0">
                  <c:v>-0.3</c:v>
                </c:pt>
                <c:pt idx="1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2944"/>
        <c:axId val="-975103488"/>
      </c:scatterChart>
      <c:catAx>
        <c:axId val="-975128512"/>
        <c:scaling>
          <c:orientation val="minMax"/>
        </c:scaling>
        <c:delete val="0"/>
        <c:axPos val="b"/>
        <c:majorGridlines>
          <c:spPr>
            <a:ln w="12700">
              <a:noFill/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04032"/>
        <c:crosses val="autoZero"/>
        <c:auto val="1"/>
        <c:lblAlgn val="ctr"/>
        <c:lblOffset val="100"/>
        <c:tickLblSkip val="1"/>
        <c:noMultiLvlLbl val="0"/>
      </c:catAx>
      <c:valAx>
        <c:axId val="-975104032"/>
        <c:scaling>
          <c:orientation val="minMax"/>
          <c:max val="150"/>
          <c:min val="-1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8512"/>
        <c:crosses val="autoZero"/>
        <c:crossBetween val="between"/>
        <c:majorUnit val="50"/>
      </c:valAx>
      <c:valAx>
        <c:axId val="-975103488"/>
        <c:scaling>
          <c:orientation val="minMax"/>
          <c:max val="0.30000000000000004"/>
          <c:min val="-0.30000000000000004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2944"/>
        <c:crosses val="max"/>
        <c:crossBetween val="midCat"/>
      </c:valAx>
      <c:valAx>
        <c:axId val="-97510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03488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47611249237519"/>
          <c:y val="0.14565831741138599"/>
          <c:w val="0.73468410443620091"/>
          <c:h val="0.69278209822000381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'31'!$A$35:$A$94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'31'!$C$35:$C$94</c:f>
              <c:numCache>
                <c:formatCode>0</c:formatCode>
                <c:ptCount val="60"/>
                <c:pt idx="0">
                  <c:v>333.97652964000002</c:v>
                </c:pt>
                <c:pt idx="1">
                  <c:v>309.81628327999999</c:v>
                </c:pt>
                <c:pt idx="2">
                  <c:v>306.27265677999998</c:v>
                </c:pt>
                <c:pt idx="3">
                  <c:v>283.32878970000002</c:v>
                </c:pt>
                <c:pt idx="4">
                  <c:v>301.12229180000003</c:v>
                </c:pt>
                <c:pt idx="5">
                  <c:v>350.19926939999999</c:v>
                </c:pt>
                <c:pt idx="6">
                  <c:v>386.62592275999998</c:v>
                </c:pt>
                <c:pt idx="7">
                  <c:v>393.62794143000002</c:v>
                </c:pt>
                <c:pt idx="8">
                  <c:v>347.8322928</c:v>
                </c:pt>
                <c:pt idx="9">
                  <c:v>313.61334202</c:v>
                </c:pt>
                <c:pt idx="10">
                  <c:v>298.83886619999998</c:v>
                </c:pt>
                <c:pt idx="11">
                  <c:v>319.53513530999999</c:v>
                </c:pt>
                <c:pt idx="12">
                  <c:v>351.05317196999999</c:v>
                </c:pt>
                <c:pt idx="13">
                  <c:v>316.69410332000001</c:v>
                </c:pt>
                <c:pt idx="14">
                  <c:v>315.88662285999999</c:v>
                </c:pt>
                <c:pt idx="15">
                  <c:v>295.78754823000003</c:v>
                </c:pt>
                <c:pt idx="16">
                  <c:v>321.16389452999999</c:v>
                </c:pt>
                <c:pt idx="17">
                  <c:v>358.7958405</c:v>
                </c:pt>
                <c:pt idx="18">
                  <c:v>401.78163520999999</c:v>
                </c:pt>
                <c:pt idx="19">
                  <c:v>402.18586777000002</c:v>
                </c:pt>
                <c:pt idx="20">
                  <c:v>351.85255110000003</c:v>
                </c:pt>
                <c:pt idx="21">
                  <c:v>308.36292376</c:v>
                </c:pt>
                <c:pt idx="22">
                  <c:v>303.81234330000001</c:v>
                </c:pt>
                <c:pt idx="23">
                  <c:v>339.51826820000002</c:v>
                </c:pt>
                <c:pt idx="24">
                  <c:v>336.91199977999997</c:v>
                </c:pt>
                <c:pt idx="25">
                  <c:v>303.64663288999998</c:v>
                </c:pt>
                <c:pt idx="26">
                  <c:v>317.92320745000001</c:v>
                </c:pt>
                <c:pt idx="27">
                  <c:v>290.95360531</c:v>
                </c:pt>
                <c:pt idx="28">
                  <c:v>309.83563217</c:v>
                </c:pt>
                <c:pt idx="29">
                  <c:v>340.41199382000002</c:v>
                </c:pt>
                <c:pt idx="30">
                  <c:v>399.52751446000002</c:v>
                </c:pt>
                <c:pt idx="31">
                  <c:v>404.79371816000003</c:v>
                </c:pt>
                <c:pt idx="32">
                  <c:v>358.16724391999998</c:v>
                </c:pt>
                <c:pt idx="33">
                  <c:v>319.35590876999998</c:v>
                </c:pt>
                <c:pt idx="34">
                  <c:v>305.76104593999997</c:v>
                </c:pt>
                <c:pt idx="35">
                  <c:v>324.86301178999997</c:v>
                </c:pt>
                <c:pt idx="36">
                  <c:v>355.72451083999999</c:v>
                </c:pt>
                <c:pt idx="37">
                  <c:v>313.02132667000001</c:v>
                </c:pt>
                <c:pt idx="38">
                  <c:v>305.63435986000002</c:v>
                </c:pt>
                <c:pt idx="39">
                  <c:v>294.35590138999999</c:v>
                </c:pt>
                <c:pt idx="40">
                  <c:v>323.26164996</c:v>
                </c:pt>
                <c:pt idx="41">
                  <c:v>364.10702603999999</c:v>
                </c:pt>
                <c:pt idx="42">
                  <c:v>405.96165272000002</c:v>
                </c:pt>
                <c:pt idx="43">
                  <c:v>402.50599022</c:v>
                </c:pt>
                <c:pt idx="44">
                  <c:v>351.51133907000002</c:v>
                </c:pt>
                <c:pt idx="45">
                  <c:v>323.17669999999998</c:v>
                </c:pt>
                <c:pt idx="46">
                  <c:v>309.34469999999999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4-495F-AB57-FDBF1A7FCBBC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'31'!$A$35:$A$94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'31'!$D$35:$D$94</c:f>
              <c:numCache>
                <c:formatCode>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309.34469999999999</c:v>
                </c:pt>
                <c:pt idx="47">
                  <c:v>337.30939999999998</c:v>
                </c:pt>
                <c:pt idx="48">
                  <c:v>363.137</c:v>
                </c:pt>
                <c:pt idx="49">
                  <c:v>312.70690000000002</c:v>
                </c:pt>
                <c:pt idx="50">
                  <c:v>316.94940000000003</c:v>
                </c:pt>
                <c:pt idx="51">
                  <c:v>302.79199999999997</c:v>
                </c:pt>
                <c:pt idx="52">
                  <c:v>326.53160000000003</c:v>
                </c:pt>
                <c:pt idx="53">
                  <c:v>364.59750000000003</c:v>
                </c:pt>
                <c:pt idx="54">
                  <c:v>414.59160000000003</c:v>
                </c:pt>
                <c:pt idx="55">
                  <c:v>416.38150000000002</c:v>
                </c:pt>
                <c:pt idx="56">
                  <c:v>359.75720000000001</c:v>
                </c:pt>
                <c:pt idx="57">
                  <c:v>330.00220000000002</c:v>
                </c:pt>
                <c:pt idx="58">
                  <c:v>317.19540000000001</c:v>
                </c:pt>
                <c:pt idx="59">
                  <c:v>340.76729999999998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4-495F-AB57-FDBF1A7F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6880"/>
        <c:axId val="-975136128"/>
      </c:lineChart>
      <c:catAx>
        <c:axId val="-975126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61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36128"/>
        <c:scaling>
          <c:orientation val="minMax"/>
          <c:max val="425"/>
          <c:min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6880"/>
        <c:crosses val="autoZero"/>
        <c:crossBetween val="midCat"/>
        <c:majorUnit val="25"/>
        <c:minorUnit val="0.5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28667037888342528"/>
          <c:y val="0.6210812873812529"/>
          <c:w val="0.50491046184904076"/>
          <c:h val="0.20453853151504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World liquid</a:t>
            </a:r>
            <a:r>
              <a:rPr lang="en-US" sz="1000" b="1" baseline="0">
                <a:effectLst/>
              </a:rPr>
              <a:t> fuels production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6.2299504228638077E-4"/>
          <c:y val="1.57829174174544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26836611978677E-2"/>
          <c:y val="0.14555020139693087"/>
          <c:w val="0.84472940568883736"/>
          <c:h val="0.65701979474291239"/>
        </c:manualLayout>
      </c:layout>
      <c:areaChart>
        <c:grouping val="stacked"/>
        <c:varyColors val="0"/>
        <c:ser>
          <c:idx val="3"/>
          <c:order val="0"/>
          <c:tx>
            <c:strRef>
              <c:f>'3'!$D$27</c:f>
              <c:strCache>
                <c:ptCount val="1"/>
                <c:pt idx="0">
                  <c:v>OPEC Countries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'3'!$D$28:$D$75</c:f>
              <c:numCache>
                <c:formatCode>0.000</c:formatCode>
                <c:ptCount val="48"/>
                <c:pt idx="0">
                  <c:v>32.191400000000002</c:v>
                </c:pt>
                <c:pt idx="1">
                  <c:v>32.782400000000003</c:v>
                </c:pt>
                <c:pt idx="2">
                  <c:v>32.4193</c:v>
                </c:pt>
                <c:pt idx="3">
                  <c:v>32.668999999999997</c:v>
                </c:pt>
                <c:pt idx="4">
                  <c:v>32.215800000000002</c:v>
                </c:pt>
                <c:pt idx="5">
                  <c:v>32.403300000000002</c:v>
                </c:pt>
                <c:pt idx="6">
                  <c:v>32.698300000000003</c:v>
                </c:pt>
                <c:pt idx="7">
                  <c:v>33.685000000000002</c:v>
                </c:pt>
                <c:pt idx="8">
                  <c:v>33.8018</c:v>
                </c:pt>
                <c:pt idx="9">
                  <c:v>33.377699999999997</c:v>
                </c:pt>
                <c:pt idx="10">
                  <c:v>33.0167</c:v>
                </c:pt>
                <c:pt idx="11">
                  <c:v>33.086599999999997</c:v>
                </c:pt>
                <c:pt idx="12">
                  <c:v>32.512999999999998</c:v>
                </c:pt>
                <c:pt idx="13">
                  <c:v>32.714399999999998</c:v>
                </c:pt>
                <c:pt idx="14">
                  <c:v>32.898400000000002</c:v>
                </c:pt>
                <c:pt idx="15">
                  <c:v>32.819499999999998</c:v>
                </c:pt>
                <c:pt idx="16">
                  <c:v>32.147599999999997</c:v>
                </c:pt>
                <c:pt idx="17">
                  <c:v>32.370899999999999</c:v>
                </c:pt>
                <c:pt idx="18">
                  <c:v>31.547899999999998</c:v>
                </c:pt>
                <c:pt idx="19">
                  <c:v>31.363499999999998</c:v>
                </c:pt>
                <c:pt idx="20">
                  <c:v>31.988399999999999</c:v>
                </c:pt>
                <c:pt idx="21">
                  <c:v>31.874400000000001</c:v>
                </c:pt>
                <c:pt idx="22">
                  <c:v>31.953499999999998</c:v>
                </c:pt>
                <c:pt idx="23">
                  <c:v>31.960799999999999</c:v>
                </c:pt>
                <c:pt idx="24">
                  <c:v>31.9222</c:v>
                </c:pt>
                <c:pt idx="25">
                  <c:v>32.130800000000001</c:v>
                </c:pt>
                <c:pt idx="26">
                  <c:v>32.433</c:v>
                </c:pt>
                <c:pt idx="27">
                  <c:v>32.336300000000001</c:v>
                </c:pt>
                <c:pt idx="28">
                  <c:v>32.166600000000003</c:v>
                </c:pt>
                <c:pt idx="29">
                  <c:v>31.7606</c:v>
                </c:pt>
                <c:pt idx="30">
                  <c:v>32.321542895999997</c:v>
                </c:pt>
                <c:pt idx="31">
                  <c:v>32.241268632000001</c:v>
                </c:pt>
                <c:pt idx="32">
                  <c:v>31.495573330999999</c:v>
                </c:pt>
                <c:pt idx="33">
                  <c:v>31.971251813999999</c:v>
                </c:pt>
                <c:pt idx="34">
                  <c:v>31.979568813</c:v>
                </c:pt>
                <c:pt idx="35">
                  <c:v>32.065097299000001</c:v>
                </c:pt>
                <c:pt idx="36">
                  <c:v>31.979991900000002</c:v>
                </c:pt>
                <c:pt idx="37">
                  <c:v>31.977862102</c:v>
                </c:pt>
                <c:pt idx="38">
                  <c:v>31.973185919999999</c:v>
                </c:pt>
                <c:pt idx="39">
                  <c:v>32.092772175</c:v>
                </c:pt>
                <c:pt idx="40">
                  <c:v>32.135357958999997</c:v>
                </c:pt>
                <c:pt idx="41">
                  <c:v>32.174025634000003</c:v>
                </c:pt>
                <c:pt idx="42">
                  <c:v>32.230620737000002</c:v>
                </c:pt>
                <c:pt idx="43">
                  <c:v>32.295777848</c:v>
                </c:pt>
                <c:pt idx="44">
                  <c:v>32.364764581999999</c:v>
                </c:pt>
                <c:pt idx="45">
                  <c:v>32.435237477999998</c:v>
                </c:pt>
                <c:pt idx="46">
                  <c:v>32.500364886</c:v>
                </c:pt>
                <c:pt idx="47">
                  <c:v>32.573201574999999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0-46C7-A463-D14E91340BDF}"/>
            </c:ext>
          </c:extLst>
        </c:ser>
        <c:ser>
          <c:idx val="2"/>
          <c:order val="1"/>
          <c:tx>
            <c:strRef>
              <c:f>'3'!$C$27</c:f>
              <c:strCache>
                <c:ptCount val="1"/>
                <c:pt idx="0">
                  <c:v>non-OPEC Countries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'3'!$C$28:$C$75</c:f>
              <c:numCache>
                <c:formatCode>0.000</c:formatCode>
                <c:ptCount val="48"/>
                <c:pt idx="0">
                  <c:v>66.048821704999995</c:v>
                </c:pt>
                <c:pt idx="1">
                  <c:v>66.416763532000004</c:v>
                </c:pt>
                <c:pt idx="2">
                  <c:v>67.291764052000005</c:v>
                </c:pt>
                <c:pt idx="3">
                  <c:v>66.231429973999994</c:v>
                </c:pt>
                <c:pt idx="4">
                  <c:v>66.660728574000004</c:v>
                </c:pt>
                <c:pt idx="5">
                  <c:v>66.981394878000003</c:v>
                </c:pt>
                <c:pt idx="6">
                  <c:v>67.959626364000002</c:v>
                </c:pt>
                <c:pt idx="7">
                  <c:v>67.548955950000007</c:v>
                </c:pt>
                <c:pt idx="8">
                  <c:v>67.917940138999995</c:v>
                </c:pt>
                <c:pt idx="9">
                  <c:v>68.390305908000002</c:v>
                </c:pt>
                <c:pt idx="10">
                  <c:v>68.922059101000002</c:v>
                </c:pt>
                <c:pt idx="11">
                  <c:v>67.293949974</c:v>
                </c:pt>
                <c:pt idx="12">
                  <c:v>68.609457272</c:v>
                </c:pt>
                <c:pt idx="13">
                  <c:v>68.933286257999995</c:v>
                </c:pt>
                <c:pt idx="14">
                  <c:v>69.000876837000007</c:v>
                </c:pt>
                <c:pt idx="15">
                  <c:v>68.811727327</c:v>
                </c:pt>
                <c:pt idx="16">
                  <c:v>68.911969343999999</c:v>
                </c:pt>
                <c:pt idx="17">
                  <c:v>69.753412421999997</c:v>
                </c:pt>
                <c:pt idx="18">
                  <c:v>70.076897430000002</c:v>
                </c:pt>
                <c:pt idx="19">
                  <c:v>70.070297087</c:v>
                </c:pt>
                <c:pt idx="20">
                  <c:v>70.437442763999996</c:v>
                </c:pt>
                <c:pt idx="21">
                  <c:v>70.652790205000002</c:v>
                </c:pt>
                <c:pt idx="22">
                  <c:v>71.369938876000006</c:v>
                </c:pt>
                <c:pt idx="23">
                  <c:v>71.452023069000006</c:v>
                </c:pt>
                <c:pt idx="24">
                  <c:v>69.063684171999995</c:v>
                </c:pt>
                <c:pt idx="25">
                  <c:v>70.061949558999999</c:v>
                </c:pt>
                <c:pt idx="26">
                  <c:v>70.501867931000007</c:v>
                </c:pt>
                <c:pt idx="27">
                  <c:v>70.369330882</c:v>
                </c:pt>
                <c:pt idx="28">
                  <c:v>70.219288712999997</c:v>
                </c:pt>
                <c:pt idx="29">
                  <c:v>70.592867057999996</c:v>
                </c:pt>
                <c:pt idx="30">
                  <c:v>70.377926137000003</c:v>
                </c:pt>
                <c:pt idx="31">
                  <c:v>70.756074634000001</c:v>
                </c:pt>
                <c:pt idx="32">
                  <c:v>70.640889982999994</c:v>
                </c:pt>
                <c:pt idx="33">
                  <c:v>70.800996854000005</c:v>
                </c:pt>
                <c:pt idx="34">
                  <c:v>71.540593278000003</c:v>
                </c:pt>
                <c:pt idx="35">
                  <c:v>71.368284256999999</c:v>
                </c:pt>
                <c:pt idx="36">
                  <c:v>71.036477773000001</c:v>
                </c:pt>
                <c:pt idx="37">
                  <c:v>71.151935675999994</c:v>
                </c:pt>
                <c:pt idx="38">
                  <c:v>71.300782631000004</c:v>
                </c:pt>
                <c:pt idx="39">
                  <c:v>71.431938545999998</c:v>
                </c:pt>
                <c:pt idx="40">
                  <c:v>71.725507195000006</c:v>
                </c:pt>
                <c:pt idx="41">
                  <c:v>72.179598479000006</c:v>
                </c:pt>
                <c:pt idx="42">
                  <c:v>72.428341736999997</c:v>
                </c:pt>
                <c:pt idx="43">
                  <c:v>72.448562643000002</c:v>
                </c:pt>
                <c:pt idx="44">
                  <c:v>72.343333200999993</c:v>
                </c:pt>
                <c:pt idx="45">
                  <c:v>72.534472460000003</c:v>
                </c:pt>
                <c:pt idx="46">
                  <c:v>72.903396342999997</c:v>
                </c:pt>
                <c:pt idx="47">
                  <c:v>72.631421154999998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0-46C7-A463-D14E913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1320880"/>
        <c:axId val="-1501319248"/>
      </c:areaChart>
      <c:scatterChart>
        <c:scatterStyle val="lineMarker"/>
        <c:varyColors val="0"/>
        <c:ser>
          <c:idx val="0"/>
          <c:order val="2"/>
          <c:tx>
            <c:strRef>
              <c:f>'3'!$C$79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'3'!$B$80:$B$81</c:f>
              <c:numCache>
                <c:formatCode>0</c:formatCode>
                <c:ptCount val="2"/>
                <c:pt idx="0">
                  <c:v>35.5</c:v>
                </c:pt>
                <c:pt idx="1">
                  <c:v>35.5</c:v>
                </c:pt>
              </c:numCache>
            </c:numRef>
          </c:xVal>
          <c:yVal>
            <c:numRef>
              <c:f>'3'!$C$80:$C$81</c:f>
              <c:numCache>
                <c:formatCode>General</c:formatCode>
                <c:ptCount val="2"/>
                <c:pt idx="0">
                  <c:v>0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00-46C7-A463-D14E913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383536"/>
        <c:axId val="-1500390608"/>
      </c:scatterChart>
      <c:dateAx>
        <c:axId val="-15013208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1319248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150131924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1320880"/>
        <c:crosses val="autoZero"/>
        <c:crossBetween val="midCat"/>
      </c:valAx>
      <c:valAx>
        <c:axId val="-150039060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1500383536"/>
        <c:crosses val="max"/>
        <c:crossBetween val="midCat"/>
      </c:valAx>
      <c:valAx>
        <c:axId val="-1500383536"/>
        <c:scaling>
          <c:orientation val="minMax"/>
          <c:max val="48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150039060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05475357247011"/>
          <c:y val="0.13024530491927147"/>
          <c:w val="0.79394548491803707"/>
          <c:h val="0.713366594701845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'32'!$B$26</c:f>
              <c:strCache>
                <c:ptCount val="1"/>
                <c:pt idx="0">
                  <c:v>Western region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'32'!$I$26:$L$26</c:f>
              <c:numCache>
                <c:formatCode>0.0</c:formatCode>
                <c:ptCount val="4"/>
                <c:pt idx="0">
                  <c:v>6.2936240000000225</c:v>
                </c:pt>
                <c:pt idx="1">
                  <c:v>-16.066241999999988</c:v>
                </c:pt>
                <c:pt idx="2">
                  <c:v>-50.619889999999998</c:v>
                </c:pt>
                <c:pt idx="3">
                  <c:v>-9.5335860000000139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E-4451-A2FF-F90A60B35104}"/>
            </c:ext>
          </c:extLst>
        </c:ser>
        <c:ser>
          <c:idx val="2"/>
          <c:order val="1"/>
          <c:tx>
            <c:strRef>
              <c:f>'32'!$B$27</c:f>
              <c:strCache>
                <c:ptCount val="1"/>
                <c:pt idx="0">
                  <c:v>Appalachian region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'32'!$I$27:$L$27</c:f>
              <c:numCache>
                <c:formatCode>0.0</c:formatCode>
                <c:ptCount val="4"/>
                <c:pt idx="0">
                  <c:v>5.4492180000000019</c:v>
                </c:pt>
                <c:pt idx="1">
                  <c:v>4.5816019999999753</c:v>
                </c:pt>
                <c:pt idx="2">
                  <c:v>-9.113946999999996</c:v>
                </c:pt>
                <c:pt idx="3">
                  <c:v>-18.023887999999999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E-4451-A2FF-F90A60B35104}"/>
            </c:ext>
          </c:extLst>
        </c:ser>
        <c:ser>
          <c:idx val="4"/>
          <c:order val="2"/>
          <c:tx>
            <c:strRef>
              <c:f>'32'!$B$28</c:f>
              <c:strCache>
                <c:ptCount val="1"/>
                <c:pt idx="0">
                  <c:v>Interior region</c:v>
                </c:pt>
              </c:strCache>
            </c:strRef>
          </c:tx>
          <c:spPr>
            <a:solidFill>
              <a:schemeClr val="accent4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'32'!$I$28:$L$28</c:f>
              <c:numCache>
                <c:formatCode>0.0</c:formatCode>
                <c:ptCount val="4"/>
                <c:pt idx="0">
                  <c:v>4.9811619999999976</c:v>
                </c:pt>
                <c:pt idx="1">
                  <c:v>-4.7166250000000076</c:v>
                </c:pt>
                <c:pt idx="2">
                  <c:v>-9.4078769999999992</c:v>
                </c:pt>
                <c:pt idx="3">
                  <c:v>-8.9480429999999984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5792"/>
        <c:axId val="-975135040"/>
      </c:barChart>
      <c:lineChart>
        <c:grouping val="stacked"/>
        <c:varyColors val="0"/>
        <c:ser>
          <c:idx val="3"/>
          <c:order val="3"/>
          <c:tx>
            <c:strRef>
              <c:f>'32'!$B$29</c:f>
              <c:strCache>
                <c:ptCount val="1"/>
                <c:pt idx="0">
                  <c:v>Total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1732168405049285E-2"/>
                  <c:y val="-4.4663107926614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E-4451-A2FF-F90A60B35104}"/>
                </c:ext>
              </c:extLst>
            </c:dLbl>
            <c:dLbl>
              <c:idx val="1"/>
              <c:layout>
                <c:manualLayout>
                  <c:x val="-7.1710280834896153E-2"/>
                  <c:y val="6.2586295656918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E-4451-A2FF-F90A60B3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'32'!$I$29:$L$29</c:f>
              <c:numCache>
                <c:formatCode>0</c:formatCode>
                <c:ptCount val="4"/>
                <c:pt idx="0">
                  <c:v>16.724004000000022</c:v>
                </c:pt>
                <c:pt idx="1">
                  <c:v>-16.201265000000021</c:v>
                </c:pt>
                <c:pt idx="2">
                  <c:v>-69.141713999999993</c:v>
                </c:pt>
                <c:pt idx="3">
                  <c:v>-36.505517000000012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5792"/>
        <c:axId val="-975135040"/>
      </c:lineChart>
      <c:scatterChart>
        <c:scatterStyle val="lineMarker"/>
        <c:varyColors val="0"/>
        <c:ser>
          <c:idx val="0"/>
          <c:order val="4"/>
          <c:tx>
            <c:strRef>
              <c:f>'32'!$B$98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'32'!$A$99:$A$100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'32'!$B$99:$B$100</c:f>
              <c:numCache>
                <c:formatCode>0.00</c:formatCode>
                <c:ptCount val="2"/>
                <c:pt idx="0">
                  <c:v>-200</c:v>
                </c:pt>
                <c:pt idx="1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2400"/>
        <c:axId val="-975113280"/>
      </c:scatterChart>
      <c:catAx>
        <c:axId val="-97512579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5040"/>
        <c:crosses val="autoZero"/>
        <c:auto val="1"/>
        <c:lblAlgn val="ctr"/>
        <c:lblOffset val="100"/>
        <c:tickLblSkip val="1"/>
        <c:noMultiLvlLbl val="0"/>
      </c:catAx>
      <c:valAx>
        <c:axId val="-97513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5792"/>
        <c:crosses val="autoZero"/>
        <c:crossBetween val="between"/>
      </c:valAx>
      <c:valAx>
        <c:axId val="-975113280"/>
        <c:scaling>
          <c:orientation val="minMax"/>
          <c:max val="70"/>
          <c:min val="-20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2400"/>
        <c:crosses val="max"/>
        <c:crossBetween val="midCat"/>
        <c:majorUnit val="30"/>
      </c:valAx>
      <c:valAx>
        <c:axId val="-97510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3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3925342665501"/>
          <c:y val="0.13132716877586678"/>
          <c:w val="0.79568498432835466"/>
          <c:h val="0.71705742026985086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flat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'32'!$C$34:$C$93</c:f>
              <c:numCache>
                <c:formatCode>0.000</c:formatCode>
                <c:ptCount val="60"/>
                <c:pt idx="0">
                  <c:v>48.495550999999999</c:v>
                </c:pt>
                <c:pt idx="1">
                  <c:v>40.817064999999999</c:v>
                </c:pt>
                <c:pt idx="2">
                  <c:v>50.817703000000002</c:v>
                </c:pt>
                <c:pt idx="3">
                  <c:v>45.294547000000001</c:v>
                </c:pt>
                <c:pt idx="4">
                  <c:v>48.607135999999997</c:v>
                </c:pt>
                <c:pt idx="5">
                  <c:v>48.772692999999997</c:v>
                </c:pt>
                <c:pt idx="6">
                  <c:v>48.47289</c:v>
                </c:pt>
                <c:pt idx="7">
                  <c:v>50.039026</c:v>
                </c:pt>
                <c:pt idx="8">
                  <c:v>49.759599999999999</c:v>
                </c:pt>
                <c:pt idx="9">
                  <c:v>48.953837999999998</c:v>
                </c:pt>
                <c:pt idx="10">
                  <c:v>48.825009999999999</c:v>
                </c:pt>
                <c:pt idx="11">
                  <c:v>48.576219000000002</c:v>
                </c:pt>
                <c:pt idx="12">
                  <c:v>49.887262999999997</c:v>
                </c:pt>
                <c:pt idx="13">
                  <c:v>47.875067000000001</c:v>
                </c:pt>
                <c:pt idx="14">
                  <c:v>51.548139999999997</c:v>
                </c:pt>
                <c:pt idx="15">
                  <c:v>46.387467999999998</c:v>
                </c:pt>
                <c:pt idx="16">
                  <c:v>49.552526</c:v>
                </c:pt>
                <c:pt idx="17">
                  <c:v>48.670070000000003</c:v>
                </c:pt>
                <c:pt idx="18">
                  <c:v>49.301246999999996</c:v>
                </c:pt>
                <c:pt idx="19">
                  <c:v>53.601346999999997</c:v>
                </c:pt>
                <c:pt idx="20">
                  <c:v>51.574119000000003</c:v>
                </c:pt>
                <c:pt idx="21">
                  <c:v>51.331895000000003</c:v>
                </c:pt>
                <c:pt idx="22">
                  <c:v>48.753593000000002</c:v>
                </c:pt>
                <c:pt idx="23">
                  <c:v>45.672547000000002</c:v>
                </c:pt>
                <c:pt idx="24">
                  <c:v>51.052731999999999</c:v>
                </c:pt>
                <c:pt idx="25">
                  <c:v>45.750903999999998</c:v>
                </c:pt>
                <c:pt idx="26">
                  <c:v>52.027268999999997</c:v>
                </c:pt>
                <c:pt idx="27">
                  <c:v>47.006179000000003</c:v>
                </c:pt>
                <c:pt idx="28">
                  <c:v>48.262134000000003</c:v>
                </c:pt>
                <c:pt idx="29">
                  <c:v>47.18356</c:v>
                </c:pt>
                <c:pt idx="30">
                  <c:v>46.594642999999998</c:v>
                </c:pt>
                <c:pt idx="31">
                  <c:v>50.624502999999997</c:v>
                </c:pt>
                <c:pt idx="32">
                  <c:v>48.619798000000003</c:v>
                </c:pt>
                <c:pt idx="33">
                  <c:v>47.602803999999999</c:v>
                </c:pt>
                <c:pt idx="34">
                  <c:v>47.518639</c:v>
                </c:pt>
                <c:pt idx="35">
                  <c:v>45.710852000000003</c:v>
                </c:pt>
                <c:pt idx="36">
                  <c:v>44.052010000000003</c:v>
                </c:pt>
                <c:pt idx="37">
                  <c:v>44.010722000000001</c:v>
                </c:pt>
                <c:pt idx="38">
                  <c:v>41.808231999999997</c:v>
                </c:pt>
                <c:pt idx="39">
                  <c:v>35.709395000000001</c:v>
                </c:pt>
                <c:pt idx="40">
                  <c:v>39.370106</c:v>
                </c:pt>
                <c:pt idx="41">
                  <c:v>43.003757999999998</c:v>
                </c:pt>
                <c:pt idx="42">
                  <c:v>43.342917999999997</c:v>
                </c:pt>
                <c:pt idx="43">
                  <c:v>47.110135</c:v>
                </c:pt>
                <c:pt idx="44">
                  <c:v>45.723695999999997</c:v>
                </c:pt>
                <c:pt idx="45">
                  <c:v>43.649185000000003</c:v>
                </c:pt>
                <c:pt idx="46">
                  <c:v>40.770468999999999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4-40D4-80A8-824E0DE6F199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'32'!$D$34:$D$93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40.770468999999999</c:v>
                </c:pt>
                <c:pt idx="47">
                  <c:v>40.261679999999998</c:v>
                </c:pt>
                <c:pt idx="48">
                  <c:v>42.430079999999997</c:v>
                </c:pt>
                <c:pt idx="49">
                  <c:v>37.55021</c:v>
                </c:pt>
                <c:pt idx="50">
                  <c:v>42.131779999999999</c:v>
                </c:pt>
                <c:pt idx="51">
                  <c:v>36.307340000000003</c:v>
                </c:pt>
                <c:pt idx="52">
                  <c:v>37.507489999999997</c:v>
                </c:pt>
                <c:pt idx="53">
                  <c:v>36.84104</c:v>
                </c:pt>
                <c:pt idx="54">
                  <c:v>38.703890000000001</c:v>
                </c:pt>
                <c:pt idx="55">
                  <c:v>44.020530000000001</c:v>
                </c:pt>
                <c:pt idx="56">
                  <c:v>39.525709999999997</c:v>
                </c:pt>
                <c:pt idx="57">
                  <c:v>40.318420000000003</c:v>
                </c:pt>
                <c:pt idx="58">
                  <c:v>38.485309999999998</c:v>
                </c:pt>
                <c:pt idx="59">
                  <c:v>38.484999999999999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4-40D4-80A8-824E0DE6F199}"/>
            </c:ext>
          </c:extLst>
        </c:ser>
        <c:ser>
          <c:idx val="1"/>
          <c:order val="2"/>
          <c:tx>
            <c:strRef>
              <c:f>'32'!$E$33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6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'32'!$E$34:$E$93</c:f>
              <c:numCache>
                <c:formatCode>0.000</c:formatCode>
                <c:ptCount val="60"/>
                <c:pt idx="1">
                  <c:v>48.119273166666666</c:v>
                </c:pt>
                <c:pt idx="2">
                  <c:v>48.119273166666666</c:v>
                </c:pt>
                <c:pt idx="3">
                  <c:v>48.119273166666666</c:v>
                </c:pt>
                <c:pt idx="4">
                  <c:v>48.119273166666666</c:v>
                </c:pt>
                <c:pt idx="5">
                  <c:v>48.119273166666666</c:v>
                </c:pt>
                <c:pt idx="6">
                  <c:v>48.119273166666666</c:v>
                </c:pt>
                <c:pt idx="7">
                  <c:v>48.119273166666666</c:v>
                </c:pt>
                <c:pt idx="8">
                  <c:v>48.119273166666666</c:v>
                </c:pt>
                <c:pt idx="9">
                  <c:v>48.119273166666666</c:v>
                </c:pt>
                <c:pt idx="10">
                  <c:v>48.119273166666666</c:v>
                </c:pt>
                <c:pt idx="13">
                  <c:v>49.51294016666666</c:v>
                </c:pt>
                <c:pt idx="14">
                  <c:v>49.51294016666666</c:v>
                </c:pt>
                <c:pt idx="15">
                  <c:v>49.51294016666666</c:v>
                </c:pt>
                <c:pt idx="16">
                  <c:v>49.51294016666666</c:v>
                </c:pt>
                <c:pt idx="17">
                  <c:v>49.51294016666666</c:v>
                </c:pt>
                <c:pt idx="18">
                  <c:v>49.51294016666666</c:v>
                </c:pt>
                <c:pt idx="19">
                  <c:v>49.51294016666666</c:v>
                </c:pt>
                <c:pt idx="20">
                  <c:v>49.51294016666666</c:v>
                </c:pt>
                <c:pt idx="21">
                  <c:v>49.51294016666666</c:v>
                </c:pt>
                <c:pt idx="22">
                  <c:v>49.51294016666666</c:v>
                </c:pt>
                <c:pt idx="25">
                  <c:v>48.162834750000002</c:v>
                </c:pt>
                <c:pt idx="26">
                  <c:v>48.162834750000002</c:v>
                </c:pt>
                <c:pt idx="27">
                  <c:v>48.162834750000002</c:v>
                </c:pt>
                <c:pt idx="28">
                  <c:v>48.162834750000002</c:v>
                </c:pt>
                <c:pt idx="29">
                  <c:v>48.162834750000002</c:v>
                </c:pt>
                <c:pt idx="30">
                  <c:v>48.162834750000002</c:v>
                </c:pt>
                <c:pt idx="31">
                  <c:v>48.162834750000002</c:v>
                </c:pt>
                <c:pt idx="32">
                  <c:v>48.162834750000002</c:v>
                </c:pt>
                <c:pt idx="33">
                  <c:v>48.162834750000002</c:v>
                </c:pt>
                <c:pt idx="34">
                  <c:v>48.162834750000002</c:v>
                </c:pt>
                <c:pt idx="37">
                  <c:v>42.401025500000003</c:v>
                </c:pt>
                <c:pt idx="38">
                  <c:v>42.401025500000003</c:v>
                </c:pt>
                <c:pt idx="39">
                  <c:v>42.401025500000003</c:v>
                </c:pt>
                <c:pt idx="40">
                  <c:v>42.401025500000003</c:v>
                </c:pt>
                <c:pt idx="41">
                  <c:v>42.401025500000003</c:v>
                </c:pt>
                <c:pt idx="42">
                  <c:v>42.401025500000003</c:v>
                </c:pt>
                <c:pt idx="43">
                  <c:v>42.401025500000003</c:v>
                </c:pt>
                <c:pt idx="44">
                  <c:v>42.401025500000003</c:v>
                </c:pt>
                <c:pt idx="45">
                  <c:v>42.401025500000003</c:v>
                </c:pt>
                <c:pt idx="46">
                  <c:v>42.401025500000003</c:v>
                </c:pt>
                <c:pt idx="49">
                  <c:v>39.358899999999998</c:v>
                </c:pt>
                <c:pt idx="50">
                  <c:v>39.358899999999998</c:v>
                </c:pt>
                <c:pt idx="51">
                  <c:v>39.358899999999998</c:v>
                </c:pt>
                <c:pt idx="52">
                  <c:v>39.358899999999998</c:v>
                </c:pt>
                <c:pt idx="53">
                  <c:v>39.358899999999998</c:v>
                </c:pt>
                <c:pt idx="54">
                  <c:v>39.358899999999998</c:v>
                </c:pt>
                <c:pt idx="55">
                  <c:v>39.358899999999998</c:v>
                </c:pt>
                <c:pt idx="56">
                  <c:v>39.358899999999998</c:v>
                </c:pt>
                <c:pt idx="57">
                  <c:v>39.358899999999998</c:v>
                </c:pt>
                <c:pt idx="58">
                  <c:v>39.358899999999998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4-40D4-80A8-824E0DE6F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2736"/>
        <c:axId val="-975112192"/>
      </c:lineChart>
      <c:catAx>
        <c:axId val="-97511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219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1219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2736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034025955088947"/>
          <c:y val="0.5386201724784403"/>
          <c:w val="0.53108850976961208"/>
          <c:h val="0.204862517185351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30359635805028"/>
          <c:y val="0.13053428153452343"/>
          <c:w val="0.82441304605173016"/>
          <c:h val="0.69353962486725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'33'!$B$26</c:f>
              <c:strCache>
                <c:ptCount val="1"/>
                <c:pt idx="0">
                  <c:v>electric power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'33'!$I$26:$L$26</c:f>
              <c:numCache>
                <c:formatCode>0.000</c:formatCode>
                <c:ptCount val="4"/>
                <c:pt idx="0">
                  <c:v>-28.600839790000009</c:v>
                </c:pt>
                <c:pt idx="1">
                  <c:v>-85.628400690000035</c:v>
                </c:pt>
                <c:pt idx="2">
                  <c:v>-17.777611309999998</c:v>
                </c:pt>
                <c:pt idx="3">
                  <c:v>3.0438965700000153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9-4D85-BE4C-E995D4F540F7}"/>
            </c:ext>
          </c:extLst>
        </c:ser>
        <c:ser>
          <c:idx val="2"/>
          <c:order val="1"/>
          <c:tx>
            <c:strRef>
              <c:f>'33'!$B$27</c:f>
              <c:strCache>
                <c:ptCount val="1"/>
                <c:pt idx="0">
                  <c:v>retail and other industry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'33'!$I$27:$L$27</c:f>
              <c:numCache>
                <c:formatCode>0.000</c:formatCode>
                <c:ptCount val="4"/>
                <c:pt idx="0">
                  <c:v>3.4749961999999357E-2</c:v>
                </c:pt>
                <c:pt idx="1">
                  <c:v>-3.7905139729999995</c:v>
                </c:pt>
                <c:pt idx="2">
                  <c:v>-1.5398361559999998</c:v>
                </c:pt>
                <c:pt idx="3">
                  <c:v>0.36334721999999786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9-4D85-BE4C-E995D4F540F7}"/>
            </c:ext>
          </c:extLst>
        </c:ser>
        <c:ser>
          <c:idx val="4"/>
          <c:order val="2"/>
          <c:tx>
            <c:strRef>
              <c:f>'33'!$B$28</c:f>
              <c:strCache>
                <c:ptCount val="1"/>
                <c:pt idx="0">
                  <c:v>coke plants</c:v>
                </c:pt>
              </c:strCache>
            </c:strRef>
          </c:tx>
          <c:spPr>
            <a:solidFill>
              <a:schemeClr val="accent5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'33'!$I$28:$L$28</c:f>
              <c:numCache>
                <c:formatCode>0.000</c:formatCode>
                <c:ptCount val="4"/>
                <c:pt idx="0">
                  <c:v>-1.5793739920000007</c:v>
                </c:pt>
                <c:pt idx="1">
                  <c:v>-0.16071706500000005</c:v>
                </c:pt>
                <c:pt idx="2">
                  <c:v>-0.60482464899999933</c:v>
                </c:pt>
                <c:pt idx="3">
                  <c:v>-1.7131310999999982E-2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11648"/>
        <c:axId val="-975101856"/>
      </c:barChart>
      <c:lineChart>
        <c:grouping val="stacked"/>
        <c:varyColors val="0"/>
        <c:ser>
          <c:idx val="3"/>
          <c:order val="3"/>
          <c:tx>
            <c:strRef>
              <c:f>'33'!$B$29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6.5631513901324018E-2"/>
                  <c:y val="2.6663417877481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3-4EC9-9504-F9A15668A6C9}"/>
                </c:ext>
              </c:extLst>
            </c:dLbl>
            <c:dLbl>
              <c:idx val="1"/>
              <c:layout>
                <c:manualLayout>
                  <c:x val="-6.3978679588804696E-2"/>
                  <c:y val="2.710897550353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E-4E3E-89FD-913C218245A9}"/>
                </c:ext>
              </c:extLst>
            </c:dLbl>
            <c:dLbl>
              <c:idx val="2"/>
              <c:layout>
                <c:manualLayout>
                  <c:x val="-6.7272267327650015E-2"/>
                  <c:y val="3.8341743056965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68-49BC-B784-D2A111962DBB}"/>
                </c:ext>
              </c:extLst>
            </c:dLbl>
            <c:dLbl>
              <c:idx val="3"/>
              <c:layout>
                <c:manualLayout>
                  <c:x val="-4.9937089713627349E-2"/>
                  <c:y val="-4.4953969458093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3-4EC9-9504-F9A15668A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'33'!$I$29:$L$29</c:f>
              <c:numCache>
                <c:formatCode>0</c:formatCode>
                <c:ptCount val="4"/>
                <c:pt idx="0">
                  <c:v>-30.14546382000001</c:v>
                </c:pt>
                <c:pt idx="1">
                  <c:v>-89.579631728000038</c:v>
                </c:pt>
                <c:pt idx="2">
                  <c:v>-19.922272114999998</c:v>
                </c:pt>
                <c:pt idx="3">
                  <c:v>3.3901124790000132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1648"/>
        <c:axId val="-975101856"/>
      </c:lineChart>
      <c:scatterChart>
        <c:scatterStyle val="lineMarker"/>
        <c:varyColors val="0"/>
        <c:ser>
          <c:idx val="0"/>
          <c:order val="4"/>
          <c:tx>
            <c:strRef>
              <c:f>'33'!$B$99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'33'!$A$100:$A$101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'33'!$B$100:$B$101</c:f>
              <c:numCache>
                <c:formatCode>0.00</c:formatCode>
                <c:ptCount val="2"/>
                <c:pt idx="0">
                  <c:v>-80</c:v>
                </c:pt>
                <c:pt idx="1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94240"/>
        <c:axId val="-975073568"/>
      </c:scatterChart>
      <c:catAx>
        <c:axId val="-97511164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01856"/>
        <c:crosses val="autoZero"/>
        <c:auto val="1"/>
        <c:lblAlgn val="ctr"/>
        <c:lblOffset val="100"/>
        <c:tickLblSkip val="1"/>
        <c:noMultiLvlLbl val="0"/>
      </c:catAx>
      <c:valAx>
        <c:axId val="-97510185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1648"/>
        <c:crosses val="autoZero"/>
        <c:crossBetween val="between"/>
        <c:majorUnit val="10"/>
      </c:valAx>
      <c:valAx>
        <c:axId val="-975073568"/>
        <c:scaling>
          <c:orientation val="minMax"/>
          <c:max val="20"/>
          <c:min val="-8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094240"/>
        <c:crosses val="max"/>
        <c:crossBetween val="midCat"/>
      </c:valAx>
      <c:valAx>
        <c:axId val="-97509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3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1356528355771"/>
          <c:y val="0.13146169228846391"/>
          <c:w val="0.80701659121172709"/>
          <c:h val="0.69330052493438321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'33'!$C$35:$C$94</c:f>
              <c:numCache>
                <c:formatCode>0.000</c:formatCode>
                <c:ptCount val="60"/>
                <c:pt idx="0">
                  <c:v>49.009761674000003</c:v>
                </c:pt>
                <c:pt idx="1">
                  <c:v>51.520742167999998</c:v>
                </c:pt>
                <c:pt idx="2">
                  <c:v>38.330783930999999</c:v>
                </c:pt>
                <c:pt idx="3">
                  <c:v>33.633784050000003</c:v>
                </c:pt>
                <c:pt idx="4">
                  <c:v>39.281848803000003</c:v>
                </c:pt>
                <c:pt idx="5">
                  <c:v>51.589706790000001</c:v>
                </c:pt>
                <c:pt idx="6">
                  <c:v>60.022262775000002</c:v>
                </c:pt>
                <c:pt idx="7">
                  <c:v>59.903693634</c:v>
                </c:pt>
                <c:pt idx="8">
                  <c:v>47.960249910000002</c:v>
                </c:pt>
                <c:pt idx="9">
                  <c:v>39.435283179000002</c:v>
                </c:pt>
                <c:pt idx="10">
                  <c:v>36.623472419999999</c:v>
                </c:pt>
                <c:pt idx="11">
                  <c:v>38.367695847999997</c:v>
                </c:pt>
                <c:pt idx="12">
                  <c:v>52.532774033999999</c:v>
                </c:pt>
                <c:pt idx="13">
                  <c:v>43.693880972000002</c:v>
                </c:pt>
                <c:pt idx="14">
                  <c:v>38.218616445000002</c:v>
                </c:pt>
                <c:pt idx="15">
                  <c:v>34.553562149999998</c:v>
                </c:pt>
                <c:pt idx="16">
                  <c:v>38.843298312999998</c:v>
                </c:pt>
                <c:pt idx="17">
                  <c:v>45.339655229999998</c:v>
                </c:pt>
                <c:pt idx="18">
                  <c:v>53.059303763999999</c:v>
                </c:pt>
                <c:pt idx="19">
                  <c:v>51.962850938000003</c:v>
                </c:pt>
                <c:pt idx="20">
                  <c:v>40.842045900000002</c:v>
                </c:pt>
                <c:pt idx="21">
                  <c:v>35.108945034000001</c:v>
                </c:pt>
                <c:pt idx="22">
                  <c:v>35.986838069999997</c:v>
                </c:pt>
                <c:pt idx="23">
                  <c:v>45.392050513999997</c:v>
                </c:pt>
                <c:pt idx="24">
                  <c:v>39.086708401000003</c:v>
                </c:pt>
                <c:pt idx="25">
                  <c:v>30.343000835000002</c:v>
                </c:pt>
                <c:pt idx="26">
                  <c:v>32.321369590000003</c:v>
                </c:pt>
                <c:pt idx="27">
                  <c:v>26.055295999999998</c:v>
                </c:pt>
                <c:pt idx="28">
                  <c:v>28.687868987000002</c:v>
                </c:pt>
                <c:pt idx="29">
                  <c:v>36.727088989999999</c:v>
                </c:pt>
                <c:pt idx="30">
                  <c:v>47.568216298000003</c:v>
                </c:pt>
                <c:pt idx="31">
                  <c:v>47.059060527</c:v>
                </c:pt>
                <c:pt idx="32">
                  <c:v>37.344524286000002</c:v>
                </c:pt>
                <c:pt idx="33">
                  <c:v>32.726950725999998</c:v>
                </c:pt>
                <c:pt idx="34">
                  <c:v>32.802301653000001</c:v>
                </c:pt>
                <c:pt idx="35">
                  <c:v>35.231803347000003</c:v>
                </c:pt>
                <c:pt idx="36">
                  <c:v>45.652058869999998</c:v>
                </c:pt>
                <c:pt idx="37">
                  <c:v>29.116086026000001</c:v>
                </c:pt>
                <c:pt idx="38">
                  <c:v>25.529772993000002</c:v>
                </c:pt>
                <c:pt idx="39">
                  <c:v>24.319099099999999</c:v>
                </c:pt>
                <c:pt idx="40">
                  <c:v>29.200644270000002</c:v>
                </c:pt>
                <c:pt idx="41">
                  <c:v>37.414446734000002</c:v>
                </c:pt>
                <c:pt idx="42">
                  <c:v>43.394422708</c:v>
                </c:pt>
                <c:pt idx="43">
                  <c:v>42.409802679999999</c:v>
                </c:pt>
                <c:pt idx="44">
                  <c:v>34.535339266999998</c:v>
                </c:pt>
                <c:pt idx="45">
                  <c:v>28.863795270000001</c:v>
                </c:pt>
                <c:pt idx="46">
                  <c:v>26.5420017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E-4BD7-8B3C-1FB6052D91B7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'33'!$D$35:$D$94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26.5420017</c:v>
                </c:pt>
                <c:pt idx="47">
                  <c:v>39.054459999999999</c:v>
                </c:pt>
                <c:pt idx="48">
                  <c:v>45.245869999999996</c:v>
                </c:pt>
                <c:pt idx="49">
                  <c:v>31.875060000000001</c:v>
                </c:pt>
                <c:pt idx="50">
                  <c:v>25.513680000000001</c:v>
                </c:pt>
                <c:pt idx="51">
                  <c:v>21.145230000000002</c:v>
                </c:pt>
                <c:pt idx="52">
                  <c:v>25.3872</c:v>
                </c:pt>
                <c:pt idx="53">
                  <c:v>34.725279999999998</c:v>
                </c:pt>
                <c:pt idx="54">
                  <c:v>44.866720000000001</c:v>
                </c:pt>
                <c:pt idx="55">
                  <c:v>45.864640000000001</c:v>
                </c:pt>
                <c:pt idx="56">
                  <c:v>35.887990000000002</c:v>
                </c:pt>
                <c:pt idx="57">
                  <c:v>29.23996</c:v>
                </c:pt>
                <c:pt idx="58">
                  <c:v>30.454509999999999</c:v>
                </c:pt>
                <c:pt idx="59">
                  <c:v>39.215879999999999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E-4BD7-8B3C-1FB6052D91B7}"/>
            </c:ext>
          </c:extLst>
        </c:ser>
        <c:ser>
          <c:idx val="1"/>
          <c:order val="2"/>
          <c:tx>
            <c:strRef>
              <c:f>'33'!$E$34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'33'!$E$35:$E$94</c:f>
              <c:numCache>
                <c:formatCode>0.000</c:formatCode>
                <c:ptCount val="60"/>
                <c:pt idx="2">
                  <c:v>45.473273765166674</c:v>
                </c:pt>
                <c:pt idx="3">
                  <c:v>45.473273765166674</c:v>
                </c:pt>
                <c:pt idx="4">
                  <c:v>45.473273765166674</c:v>
                </c:pt>
                <c:pt idx="5">
                  <c:v>45.473273765166674</c:v>
                </c:pt>
                <c:pt idx="6">
                  <c:v>45.473273765166674</c:v>
                </c:pt>
                <c:pt idx="7">
                  <c:v>45.473273765166674</c:v>
                </c:pt>
                <c:pt idx="8">
                  <c:v>45.473273765166674</c:v>
                </c:pt>
                <c:pt idx="9">
                  <c:v>45.473273765166674</c:v>
                </c:pt>
                <c:pt idx="14">
                  <c:v>42.961151780333331</c:v>
                </c:pt>
                <c:pt idx="15">
                  <c:v>42.961151780333331</c:v>
                </c:pt>
                <c:pt idx="16">
                  <c:v>42.961151780333331</c:v>
                </c:pt>
                <c:pt idx="17">
                  <c:v>42.961151780333331</c:v>
                </c:pt>
                <c:pt idx="18">
                  <c:v>42.961151780333331</c:v>
                </c:pt>
                <c:pt idx="19">
                  <c:v>42.961151780333331</c:v>
                </c:pt>
                <c:pt idx="20">
                  <c:v>42.961151780333331</c:v>
                </c:pt>
                <c:pt idx="21">
                  <c:v>42.961151780333331</c:v>
                </c:pt>
                <c:pt idx="26">
                  <c:v>35.496182470000001</c:v>
                </c:pt>
                <c:pt idx="27">
                  <c:v>35.496182470000001</c:v>
                </c:pt>
                <c:pt idx="28">
                  <c:v>35.496182470000001</c:v>
                </c:pt>
                <c:pt idx="29">
                  <c:v>35.496182470000001</c:v>
                </c:pt>
                <c:pt idx="30">
                  <c:v>35.496182470000001</c:v>
                </c:pt>
                <c:pt idx="31">
                  <c:v>35.496182470000001</c:v>
                </c:pt>
                <c:pt idx="32">
                  <c:v>35.496182470000001</c:v>
                </c:pt>
                <c:pt idx="33">
                  <c:v>35.496182470000001</c:v>
                </c:pt>
                <c:pt idx="38">
                  <c:v>33.835994134833335</c:v>
                </c:pt>
                <c:pt idx="39">
                  <c:v>33.835994134833335</c:v>
                </c:pt>
                <c:pt idx="40">
                  <c:v>33.835994134833335</c:v>
                </c:pt>
                <c:pt idx="41">
                  <c:v>33.835994134833335</c:v>
                </c:pt>
                <c:pt idx="42">
                  <c:v>33.835994134833335</c:v>
                </c:pt>
                <c:pt idx="43">
                  <c:v>33.835994134833335</c:v>
                </c:pt>
                <c:pt idx="44">
                  <c:v>33.835994134833335</c:v>
                </c:pt>
                <c:pt idx="45">
                  <c:v>33.835994134833335</c:v>
                </c:pt>
                <c:pt idx="50">
                  <c:v>34.118501666666667</c:v>
                </c:pt>
                <c:pt idx="51">
                  <c:v>34.118501666666667</c:v>
                </c:pt>
                <c:pt idx="52">
                  <c:v>34.118501666666667</c:v>
                </c:pt>
                <c:pt idx="53">
                  <c:v>34.118501666666667</c:v>
                </c:pt>
                <c:pt idx="54">
                  <c:v>34.118501666666667</c:v>
                </c:pt>
                <c:pt idx="55">
                  <c:v>34.118501666666667</c:v>
                </c:pt>
                <c:pt idx="56">
                  <c:v>34.118501666666667</c:v>
                </c:pt>
                <c:pt idx="57">
                  <c:v>34.118501666666667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E-4BD7-8B3C-1FB6052D9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083904"/>
        <c:axId val="-975095872"/>
      </c:lineChart>
      <c:catAx>
        <c:axId val="-97508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09587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0958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083904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3995856284491426"/>
          <c:y val="0.61731950105041677"/>
          <c:w val="0.45866807450291541"/>
          <c:h val="0.1732100760435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30103249288957E-2"/>
          <c:y val="0.15539486558263058"/>
          <c:w val="0.91017732539530116"/>
          <c:h val="0.67136622715060024"/>
        </c:manualLayout>
      </c:layout>
      <c:areaChart>
        <c:grouping val="stacked"/>
        <c:varyColors val="0"/>
        <c:ser>
          <c:idx val="1"/>
          <c:order val="1"/>
          <c:tx>
            <c:strRef>
              <c:f>'34'!$C$28</c:f>
              <c:strCache>
                <c:ptCount val="1"/>
                <c:pt idx="0">
                  <c:v>Low</c:v>
                </c:pt>
              </c:strCache>
            </c:strRef>
          </c:tx>
          <c:spPr>
            <a:noFill/>
            <a:ln>
              <a:noFill/>
            </a:ln>
          </c:spPr>
          <c:cat>
            <c:numRef>
              <c:f>'34'!$A$29:$A$112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'34'!$C$29:$C$112</c:f>
              <c:numCache>
                <c:formatCode>0</c:formatCode>
                <c:ptCount val="84"/>
                <c:pt idx="0">
                  <c:v>84.541109000000006</c:v>
                </c:pt>
                <c:pt idx="1">
                  <c:v>81.034187000000003</c:v>
                </c:pt>
                <c:pt idx="2">
                  <c:v>86.143270000000001</c:v>
                </c:pt>
                <c:pt idx="3">
                  <c:v>90.746359999999996</c:v>
                </c:pt>
                <c:pt idx="4">
                  <c:v>92.692076</c:v>
                </c:pt>
                <c:pt idx="5">
                  <c:v>86.868606</c:v>
                </c:pt>
                <c:pt idx="6">
                  <c:v>79.171988999999996</c:v>
                </c:pt>
                <c:pt idx="7">
                  <c:v>75.569913999999997</c:v>
                </c:pt>
                <c:pt idx="8">
                  <c:v>77.475972999999996</c:v>
                </c:pt>
                <c:pt idx="9">
                  <c:v>81.879538999999994</c:v>
                </c:pt>
                <c:pt idx="10">
                  <c:v>89.191877000000005</c:v>
                </c:pt>
                <c:pt idx="11">
                  <c:v>88.860583000000005</c:v>
                </c:pt>
                <c:pt idx="12">
                  <c:v>84.541109000000006</c:v>
                </c:pt>
                <c:pt idx="13">
                  <c:v>81.034187000000003</c:v>
                </c:pt>
                <c:pt idx="14">
                  <c:v>86.143270000000001</c:v>
                </c:pt>
                <c:pt idx="15">
                  <c:v>90.746359999999996</c:v>
                </c:pt>
                <c:pt idx="16">
                  <c:v>92.692076</c:v>
                </c:pt>
                <c:pt idx="17">
                  <c:v>86.868606</c:v>
                </c:pt>
                <c:pt idx="18">
                  <c:v>79.171988999999996</c:v>
                </c:pt>
                <c:pt idx="19">
                  <c:v>75.569913999999997</c:v>
                </c:pt>
                <c:pt idx="20">
                  <c:v>77.475972999999996</c:v>
                </c:pt>
                <c:pt idx="21">
                  <c:v>81.879538999999994</c:v>
                </c:pt>
                <c:pt idx="22">
                  <c:v>89.191877000000005</c:v>
                </c:pt>
                <c:pt idx="23">
                  <c:v>88.860583000000005</c:v>
                </c:pt>
                <c:pt idx="24">
                  <c:v>84.541109000000006</c:v>
                </c:pt>
                <c:pt idx="25">
                  <c:v>81.034187000000003</c:v>
                </c:pt>
                <c:pt idx="26">
                  <c:v>86.143270000000001</c:v>
                </c:pt>
                <c:pt idx="27">
                  <c:v>90.746359999999996</c:v>
                </c:pt>
                <c:pt idx="28">
                  <c:v>92.692076</c:v>
                </c:pt>
                <c:pt idx="29">
                  <c:v>86.868606</c:v>
                </c:pt>
                <c:pt idx="30">
                  <c:v>79.171988999999996</c:v>
                </c:pt>
                <c:pt idx="31">
                  <c:v>75.569913999999997</c:v>
                </c:pt>
                <c:pt idx="32">
                  <c:v>77.475972999999996</c:v>
                </c:pt>
                <c:pt idx="33">
                  <c:v>81.879538999999994</c:v>
                </c:pt>
                <c:pt idx="34">
                  <c:v>89.191877000000005</c:v>
                </c:pt>
                <c:pt idx="35">
                  <c:v>88.860583000000005</c:v>
                </c:pt>
                <c:pt idx="36">
                  <c:v>84.541109000000006</c:v>
                </c:pt>
                <c:pt idx="37">
                  <c:v>81.034187000000003</c:v>
                </c:pt>
                <c:pt idx="38">
                  <c:v>86.143270000000001</c:v>
                </c:pt>
                <c:pt idx="39">
                  <c:v>90.746359999999996</c:v>
                </c:pt>
                <c:pt idx="40">
                  <c:v>92.692076</c:v>
                </c:pt>
                <c:pt idx="41">
                  <c:v>86.868606</c:v>
                </c:pt>
                <c:pt idx="42">
                  <c:v>79.171988999999996</c:v>
                </c:pt>
                <c:pt idx="43">
                  <c:v>75.569913999999997</c:v>
                </c:pt>
                <c:pt idx="44">
                  <c:v>77.475972999999996</c:v>
                </c:pt>
                <c:pt idx="45">
                  <c:v>81.879538999999994</c:v>
                </c:pt>
                <c:pt idx="46">
                  <c:v>89.191877000000005</c:v>
                </c:pt>
                <c:pt idx="47">
                  <c:v>88.860583000000005</c:v>
                </c:pt>
                <c:pt idx="48">
                  <c:v>84.541109000000006</c:v>
                </c:pt>
                <c:pt idx="49">
                  <c:v>81.034187000000003</c:v>
                </c:pt>
                <c:pt idx="50">
                  <c:v>86.143270000000001</c:v>
                </c:pt>
                <c:pt idx="51">
                  <c:v>90.746359999999996</c:v>
                </c:pt>
                <c:pt idx="52">
                  <c:v>92.692076</c:v>
                </c:pt>
                <c:pt idx="53">
                  <c:v>86.868606</c:v>
                </c:pt>
                <c:pt idx="54">
                  <c:v>79.171988999999996</c:v>
                </c:pt>
                <c:pt idx="55">
                  <c:v>75.569913999999997</c:v>
                </c:pt>
                <c:pt idx="56">
                  <c:v>77.475972999999996</c:v>
                </c:pt>
                <c:pt idx="57">
                  <c:v>81.879538999999994</c:v>
                </c:pt>
                <c:pt idx="58">
                  <c:v>89.191877000000005</c:v>
                </c:pt>
                <c:pt idx="59">
                  <c:v>88.860583000000005</c:v>
                </c:pt>
                <c:pt idx="60">
                  <c:v>84.541109000000006</c:v>
                </c:pt>
                <c:pt idx="61">
                  <c:v>81.034187000000003</c:v>
                </c:pt>
                <c:pt idx="62">
                  <c:v>86.143270000000001</c:v>
                </c:pt>
                <c:pt idx="63">
                  <c:v>90.746359999999996</c:v>
                </c:pt>
                <c:pt idx="64">
                  <c:v>92.692076</c:v>
                </c:pt>
                <c:pt idx="65">
                  <c:v>86.868606</c:v>
                </c:pt>
                <c:pt idx="66">
                  <c:v>79.171988999999996</c:v>
                </c:pt>
                <c:pt idx="67">
                  <c:v>75.569913999999997</c:v>
                </c:pt>
                <c:pt idx="68">
                  <c:v>77.475972999999996</c:v>
                </c:pt>
                <c:pt idx="69">
                  <c:v>81.879538999999994</c:v>
                </c:pt>
                <c:pt idx="70">
                  <c:v>89.191877000000005</c:v>
                </c:pt>
                <c:pt idx="71">
                  <c:v>88.860583000000005</c:v>
                </c:pt>
                <c:pt idx="72">
                  <c:v>84.541109000000006</c:v>
                </c:pt>
                <c:pt idx="73">
                  <c:v>81.034187000000003</c:v>
                </c:pt>
                <c:pt idx="74">
                  <c:v>86.143270000000001</c:v>
                </c:pt>
                <c:pt idx="75">
                  <c:v>90.746359999999996</c:v>
                </c:pt>
                <c:pt idx="76">
                  <c:v>92.692076</c:v>
                </c:pt>
                <c:pt idx="77">
                  <c:v>86.868606</c:v>
                </c:pt>
                <c:pt idx="78">
                  <c:v>79.171988999999996</c:v>
                </c:pt>
                <c:pt idx="79">
                  <c:v>75.569913999999997</c:v>
                </c:pt>
                <c:pt idx="80">
                  <c:v>77.475972999999996</c:v>
                </c:pt>
                <c:pt idx="81">
                  <c:v>81.879538999999994</c:v>
                </c:pt>
                <c:pt idx="82">
                  <c:v>89.191877000000005</c:v>
                </c:pt>
                <c:pt idx="83">
                  <c:v>88.860583000000005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6-44ED-B42C-343C41BF7494}"/>
            </c:ext>
          </c:extLst>
        </c:ser>
        <c:ser>
          <c:idx val="2"/>
          <c:order val="2"/>
          <c:tx>
            <c:strRef>
              <c:f>'34'!$E$28</c:f>
              <c:strCache>
                <c:ptCount val="1"/>
                <c:pt idx="0">
                  <c:v>Range</c:v>
                </c:pt>
              </c:strCache>
            </c:strRef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'34'!$A$29:$A$112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'34'!$E$29:$E$112</c:f>
              <c:numCache>
                <c:formatCode>0</c:formatCode>
                <c:ptCount val="84"/>
                <c:pt idx="0">
                  <c:v>49.592917999999997</c:v>
                </c:pt>
                <c:pt idx="1">
                  <c:v>58.077360999999996</c:v>
                </c:pt>
                <c:pt idx="2">
                  <c:v>58.890236999999985</c:v>
                </c:pt>
                <c:pt idx="3">
                  <c:v>60.787436999999997</c:v>
                </c:pt>
                <c:pt idx="4">
                  <c:v>61.023837</c:v>
                </c:pt>
                <c:pt idx="5">
                  <c:v>63.066613999999987</c:v>
                </c:pt>
                <c:pt idx="6">
                  <c:v>57.976574999999997</c:v>
                </c:pt>
                <c:pt idx="7">
                  <c:v>52.759819000000007</c:v>
                </c:pt>
                <c:pt idx="8">
                  <c:v>50.425646999999998</c:v>
                </c:pt>
                <c:pt idx="9">
                  <c:v>50.178331000000014</c:v>
                </c:pt>
                <c:pt idx="10">
                  <c:v>45.330276999999995</c:v>
                </c:pt>
                <c:pt idx="11">
                  <c:v>44.39279599999999</c:v>
                </c:pt>
                <c:pt idx="12">
                  <c:v>49.592917999999997</c:v>
                </c:pt>
                <c:pt idx="13">
                  <c:v>58.077360999999996</c:v>
                </c:pt>
                <c:pt idx="14">
                  <c:v>58.890236999999985</c:v>
                </c:pt>
                <c:pt idx="15">
                  <c:v>60.787436999999997</c:v>
                </c:pt>
                <c:pt idx="16">
                  <c:v>61.023837</c:v>
                </c:pt>
                <c:pt idx="17">
                  <c:v>63.066613999999987</c:v>
                </c:pt>
                <c:pt idx="18">
                  <c:v>57.976574999999997</c:v>
                </c:pt>
                <c:pt idx="19">
                  <c:v>52.759819000000007</c:v>
                </c:pt>
                <c:pt idx="20">
                  <c:v>50.425646999999998</c:v>
                </c:pt>
                <c:pt idx="21">
                  <c:v>50.178331000000014</c:v>
                </c:pt>
                <c:pt idx="22">
                  <c:v>45.330276999999995</c:v>
                </c:pt>
                <c:pt idx="23">
                  <c:v>44.39279599999999</c:v>
                </c:pt>
                <c:pt idx="24">
                  <c:v>49.592917999999997</c:v>
                </c:pt>
                <c:pt idx="25">
                  <c:v>58.077360999999996</c:v>
                </c:pt>
                <c:pt idx="26">
                  <c:v>58.890236999999985</c:v>
                </c:pt>
                <c:pt idx="27">
                  <c:v>60.787436999999997</c:v>
                </c:pt>
                <c:pt idx="28">
                  <c:v>61.023837</c:v>
                </c:pt>
                <c:pt idx="29">
                  <c:v>63.066613999999987</c:v>
                </c:pt>
                <c:pt idx="30">
                  <c:v>57.976574999999997</c:v>
                </c:pt>
                <c:pt idx="31">
                  <c:v>52.759819000000007</c:v>
                </c:pt>
                <c:pt idx="32">
                  <c:v>50.425646999999998</c:v>
                </c:pt>
                <c:pt idx="33">
                  <c:v>50.178331000000014</c:v>
                </c:pt>
                <c:pt idx="34">
                  <c:v>45.330276999999995</c:v>
                </c:pt>
                <c:pt idx="35">
                  <c:v>44.39279599999999</c:v>
                </c:pt>
                <c:pt idx="36">
                  <c:v>49.592917999999997</c:v>
                </c:pt>
                <c:pt idx="37">
                  <c:v>58.077360999999996</c:v>
                </c:pt>
                <c:pt idx="38">
                  <c:v>58.890236999999985</c:v>
                </c:pt>
                <c:pt idx="39">
                  <c:v>60.787436999999997</c:v>
                </c:pt>
                <c:pt idx="40">
                  <c:v>61.023837</c:v>
                </c:pt>
                <c:pt idx="41">
                  <c:v>63.066613999999987</c:v>
                </c:pt>
                <c:pt idx="42">
                  <c:v>57.976574999999997</c:v>
                </c:pt>
                <c:pt idx="43">
                  <c:v>52.759819000000007</c:v>
                </c:pt>
                <c:pt idx="44">
                  <c:v>50.425646999999998</c:v>
                </c:pt>
                <c:pt idx="45">
                  <c:v>50.178331000000014</c:v>
                </c:pt>
                <c:pt idx="46">
                  <c:v>45.330276999999995</c:v>
                </c:pt>
                <c:pt idx="47">
                  <c:v>44.39279599999999</c:v>
                </c:pt>
                <c:pt idx="48">
                  <c:v>49.592917999999997</c:v>
                </c:pt>
                <c:pt idx="49">
                  <c:v>58.077360999999996</c:v>
                </c:pt>
                <c:pt idx="50">
                  <c:v>58.890236999999985</c:v>
                </c:pt>
                <c:pt idx="51">
                  <c:v>60.787436999999997</c:v>
                </c:pt>
                <c:pt idx="52">
                  <c:v>61.023837</c:v>
                </c:pt>
                <c:pt idx="53">
                  <c:v>63.066613999999987</c:v>
                </c:pt>
                <c:pt idx="54">
                  <c:v>57.976574999999997</c:v>
                </c:pt>
                <c:pt idx="55">
                  <c:v>52.759819000000007</c:v>
                </c:pt>
                <c:pt idx="56">
                  <c:v>50.425646999999998</c:v>
                </c:pt>
                <c:pt idx="57">
                  <c:v>50.178331000000014</c:v>
                </c:pt>
                <c:pt idx="58">
                  <c:v>45.330276999999995</c:v>
                </c:pt>
                <c:pt idx="59">
                  <c:v>44.39279599999999</c:v>
                </c:pt>
                <c:pt idx="60">
                  <c:v>49.592917999999997</c:v>
                </c:pt>
                <c:pt idx="61">
                  <c:v>58.077360999999996</c:v>
                </c:pt>
                <c:pt idx="62">
                  <c:v>58.890236999999985</c:v>
                </c:pt>
                <c:pt idx="63">
                  <c:v>60.787436999999997</c:v>
                </c:pt>
                <c:pt idx="64">
                  <c:v>61.023837</c:v>
                </c:pt>
                <c:pt idx="65">
                  <c:v>63.066613999999987</c:v>
                </c:pt>
                <c:pt idx="66">
                  <c:v>57.976574999999997</c:v>
                </c:pt>
                <c:pt idx="67">
                  <c:v>52.759819000000007</c:v>
                </c:pt>
                <c:pt idx="68">
                  <c:v>50.425646999999998</c:v>
                </c:pt>
                <c:pt idx="69">
                  <c:v>50.178331000000014</c:v>
                </c:pt>
                <c:pt idx="70">
                  <c:v>45.330276999999995</c:v>
                </c:pt>
                <c:pt idx="71">
                  <c:v>44.39279599999999</c:v>
                </c:pt>
                <c:pt idx="72">
                  <c:v>49.592917999999997</c:v>
                </c:pt>
                <c:pt idx="73">
                  <c:v>58.077360999999996</c:v>
                </c:pt>
                <c:pt idx="74">
                  <c:v>58.890236999999985</c:v>
                </c:pt>
                <c:pt idx="75">
                  <c:v>60.787436999999997</c:v>
                </c:pt>
                <c:pt idx="76">
                  <c:v>61.023837</c:v>
                </c:pt>
                <c:pt idx="77">
                  <c:v>63.066613999999987</c:v>
                </c:pt>
                <c:pt idx="78">
                  <c:v>57.976574999999997</c:v>
                </c:pt>
                <c:pt idx="79">
                  <c:v>52.759819000000007</c:v>
                </c:pt>
                <c:pt idx="80">
                  <c:v>50.425646999999998</c:v>
                </c:pt>
                <c:pt idx="81">
                  <c:v>50.178331000000014</c:v>
                </c:pt>
                <c:pt idx="82">
                  <c:v>45.330276999999995</c:v>
                </c:pt>
                <c:pt idx="83">
                  <c:v>44.39279599999999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9552"/>
        <c:axId val="-975076832"/>
      </c:areaChart>
      <c:lineChart>
        <c:grouping val="standard"/>
        <c:varyColors val="0"/>
        <c:ser>
          <c:idx val="0"/>
          <c:order val="0"/>
          <c:tx>
            <c:strRef>
              <c:f>'34'!$P$6</c:f>
              <c:strCache>
                <c:ptCount val="1"/>
                <c:pt idx="0">
                  <c:v>Electric Power Sector Coal Stocks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'34'!$B$29:$B$112</c:f>
              <c:numCache>
                <c:formatCode>0.0</c:formatCode>
                <c:ptCount val="84"/>
                <c:pt idx="0">
                  <c:v>99.144744000000003</c:v>
                </c:pt>
                <c:pt idx="1">
                  <c:v>98.637321</c:v>
                </c:pt>
                <c:pt idx="2">
                  <c:v>96.932056000000003</c:v>
                </c:pt>
                <c:pt idx="3">
                  <c:v>108.07230199999999</c:v>
                </c:pt>
                <c:pt idx="4">
                  <c:v>115.700254</c:v>
                </c:pt>
                <c:pt idx="5">
                  <c:v>116.87494100000001</c:v>
                </c:pt>
                <c:pt idx="6">
                  <c:v>110.661384</c:v>
                </c:pt>
                <c:pt idx="7">
                  <c:v>110.268097</c:v>
                </c:pt>
                <c:pt idx="8">
                  <c:v>110.614957</c:v>
                </c:pt>
                <c:pt idx="9">
                  <c:v>118.56643200000001</c:v>
                </c:pt>
                <c:pt idx="10">
                  <c:v>122.357287</c:v>
                </c:pt>
                <c:pt idx="11">
                  <c:v>128.10210000000001</c:v>
                </c:pt>
                <c:pt idx="12">
                  <c:v>134.134027</c:v>
                </c:pt>
                <c:pt idx="13">
                  <c:v>139.111548</c:v>
                </c:pt>
                <c:pt idx="14">
                  <c:v>145.03350699999999</c:v>
                </c:pt>
                <c:pt idx="15">
                  <c:v>151.53379699999999</c:v>
                </c:pt>
                <c:pt idx="16">
                  <c:v>153.715913</c:v>
                </c:pt>
                <c:pt idx="17">
                  <c:v>149.93521999999999</c:v>
                </c:pt>
                <c:pt idx="18">
                  <c:v>137.14856399999999</c:v>
                </c:pt>
                <c:pt idx="19">
                  <c:v>128.329733</c:v>
                </c:pt>
                <c:pt idx="20">
                  <c:v>127.90161999999999</c:v>
                </c:pt>
                <c:pt idx="21">
                  <c:v>132.05787000000001</c:v>
                </c:pt>
                <c:pt idx="22">
                  <c:v>134.522154</c:v>
                </c:pt>
                <c:pt idx="23">
                  <c:v>131.43067300000001</c:v>
                </c:pt>
                <c:pt idx="24">
                  <c:v>123.70493999999999</c:v>
                </c:pt>
                <c:pt idx="25">
                  <c:v>107.697982</c:v>
                </c:pt>
                <c:pt idx="26">
                  <c:v>109.613539</c:v>
                </c:pt>
                <c:pt idx="27">
                  <c:v>115.50493</c:v>
                </c:pt>
                <c:pt idx="28">
                  <c:v>117.93173899999999</c:v>
                </c:pt>
                <c:pt idx="29">
                  <c:v>108.678173</c:v>
                </c:pt>
                <c:pt idx="30">
                  <c:v>94.974288000000001</c:v>
                </c:pt>
                <c:pt idx="31">
                  <c:v>81.761792</c:v>
                </c:pt>
                <c:pt idx="32">
                  <c:v>77.475972999999996</c:v>
                </c:pt>
                <c:pt idx="33">
                  <c:v>81.879538999999994</c:v>
                </c:pt>
                <c:pt idx="34">
                  <c:v>89.191877000000005</c:v>
                </c:pt>
                <c:pt idx="35">
                  <c:v>91.884252000000004</c:v>
                </c:pt>
                <c:pt idx="36">
                  <c:v>84.541109000000006</c:v>
                </c:pt>
                <c:pt idx="37">
                  <c:v>81.034187000000003</c:v>
                </c:pt>
                <c:pt idx="38">
                  <c:v>86.143270000000001</c:v>
                </c:pt>
                <c:pt idx="39">
                  <c:v>90.746359999999996</c:v>
                </c:pt>
                <c:pt idx="40">
                  <c:v>92.692076</c:v>
                </c:pt>
                <c:pt idx="41">
                  <c:v>86.868606</c:v>
                </c:pt>
                <c:pt idx="42">
                  <c:v>79.171988999999996</c:v>
                </c:pt>
                <c:pt idx="43">
                  <c:v>75.569913999999997</c:v>
                </c:pt>
                <c:pt idx="44">
                  <c:v>79.354139000000004</c:v>
                </c:pt>
                <c:pt idx="45">
                  <c:v>87.342115000000007</c:v>
                </c:pt>
                <c:pt idx="46">
                  <c:v>93.202696000000003</c:v>
                </c:pt>
                <c:pt idx="47">
                  <c:v>88.860583000000005</c:v>
                </c:pt>
                <c:pt idx="48">
                  <c:v>92.713750000000005</c:v>
                </c:pt>
                <c:pt idx="49">
                  <c:v>99.759538000000006</c:v>
                </c:pt>
                <c:pt idx="50">
                  <c:v>109.04113700000001</c:v>
                </c:pt>
                <c:pt idx="51">
                  <c:v>119.67088800000001</c:v>
                </c:pt>
                <c:pt idx="52">
                  <c:v>128.00072900000001</c:v>
                </c:pt>
                <c:pt idx="53">
                  <c:v>129.40445399999999</c:v>
                </c:pt>
                <c:pt idx="54">
                  <c:v>123.131169</c:v>
                </c:pt>
                <c:pt idx="55">
                  <c:v>118.11288999999999</c:v>
                </c:pt>
                <c:pt idx="56">
                  <c:v>118.27091799999999</c:v>
                </c:pt>
                <c:pt idx="57">
                  <c:v>123.265111</c:v>
                </c:pt>
                <c:pt idx="58">
                  <c:v>131.20806200000001</c:v>
                </c:pt>
                <c:pt idx="59">
                  <c:v>133.253379</c:v>
                </c:pt>
                <c:pt idx="60">
                  <c:v>124.175269</c:v>
                </c:pt>
                <c:pt idx="61">
                  <c:v>129.33008799999999</c:v>
                </c:pt>
                <c:pt idx="62">
                  <c:v>135.676748</c:v>
                </c:pt>
                <c:pt idx="63">
                  <c:v>139.00797900000001</c:v>
                </c:pt>
                <c:pt idx="64">
                  <c:v>139.984576</c:v>
                </c:pt>
                <c:pt idx="65">
                  <c:v>135.36620400000001</c:v>
                </c:pt>
                <c:pt idx="66">
                  <c:v>127.492639</c:v>
                </c:pt>
                <c:pt idx="67">
                  <c:v>121.85675999999999</c:v>
                </c:pt>
                <c:pt idx="68">
                  <c:v>122.752286</c:v>
                </c:pt>
                <c:pt idx="69">
                  <c:v>131.5308</c:v>
                </c:pt>
                <c:pt idx="70">
                  <c:v>137.96170000000001</c:v>
                </c:pt>
                <c:pt idx="71">
                  <c:v>130.53890000000001</c:v>
                </c:pt>
                <c:pt idx="72">
                  <c:v>119.90560000000001</c:v>
                </c:pt>
                <c:pt idx="73">
                  <c:v>118.0136</c:v>
                </c:pt>
                <c:pt idx="74">
                  <c:v>126.4853</c:v>
                </c:pt>
                <c:pt idx="75">
                  <c:v>134.06049999999999</c:v>
                </c:pt>
                <c:pt idx="76">
                  <c:v>138.60419999999999</c:v>
                </c:pt>
                <c:pt idx="77">
                  <c:v>132.96430000000001</c:v>
                </c:pt>
                <c:pt idx="78">
                  <c:v>120.17140000000001</c:v>
                </c:pt>
                <c:pt idx="79">
                  <c:v>110.9606</c:v>
                </c:pt>
                <c:pt idx="80">
                  <c:v>107.4118</c:v>
                </c:pt>
                <c:pt idx="81">
                  <c:v>110.33029999999999</c:v>
                </c:pt>
                <c:pt idx="82">
                  <c:v>109.9729</c:v>
                </c:pt>
                <c:pt idx="83">
                  <c:v>99.982810000000001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9552"/>
        <c:axId val="-975076832"/>
      </c:lineChart>
      <c:scatterChart>
        <c:scatterStyle val="lineMarker"/>
        <c:varyColors val="0"/>
        <c:ser>
          <c:idx val="3"/>
          <c:order val="3"/>
          <c:tx>
            <c:strRef>
              <c:f>'34'!$B$116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6-44ED-B42C-343C41BF7494}"/>
                </c:ext>
              </c:extLst>
            </c:dLbl>
            <c:dLbl>
              <c:idx val="1"/>
              <c:layout>
                <c:manualLayout>
                  <c:x val="4.440359589197692E-3"/>
                  <c:y val="3.164627011984946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6-44ED-B42C-343C41BF7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'34'!$A$117:$A$118</c:f>
              <c:numCache>
                <c:formatCode>0</c:formatCode>
                <c:ptCount val="2"/>
                <c:pt idx="0">
                  <c:v>71</c:v>
                </c:pt>
                <c:pt idx="1">
                  <c:v>71</c:v>
                </c:pt>
              </c:numCache>
            </c:numRef>
          </c:xVal>
          <c:yVal>
            <c:numRef>
              <c:f>'34'!$B$117:$B$118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6080"/>
        <c:axId val="-975071936"/>
      </c:scatterChart>
      <c:dateAx>
        <c:axId val="-9750795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5076832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-975076832"/>
        <c:scaling>
          <c:orientation val="minMax"/>
          <c:max val="2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-975079552"/>
        <c:crosses val="autoZero"/>
        <c:crossBetween val="between"/>
        <c:majorUnit val="25"/>
      </c:valAx>
      <c:valAx>
        <c:axId val="-975086080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5071936"/>
        <c:crosses val="max"/>
        <c:crossBetween val="midCat"/>
      </c:valAx>
      <c:valAx>
        <c:axId val="-97507193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86080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Components of annual change</a:t>
            </a:r>
          </a:p>
          <a:p>
            <a:pPr algn="l">
              <a:defRPr baseline="0"/>
            </a:pPr>
            <a:r>
              <a:rPr lang="en-US" sz="1000" b="0" baseline="0"/>
              <a:t>quadrillion British thermal units </a:t>
            </a:r>
          </a:p>
        </c:rich>
      </c:tx>
      <c:layout>
        <c:manualLayout>
          <c:xMode val="edge"/>
          <c:yMode val="edge"/>
          <c:x val="8.8725351021664706E-3"/>
          <c:y val="7.74043544875362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34021646470132"/>
          <c:y val="0.12328104569037031"/>
          <c:w val="0.57258999325754667"/>
          <c:h val="0.62191269354004686"/>
        </c:manualLayout>
      </c:layout>
      <c:barChart>
        <c:barDir val="col"/>
        <c:grouping val="stacked"/>
        <c:varyColors val="0"/>
        <c:ser>
          <c:idx val="1"/>
          <c:order val="0"/>
          <c:tx>
            <c:v>Wood biomass</c:v>
          </c:tx>
          <c:spPr>
            <a:solidFill>
              <a:schemeClr val="accent2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'35'!$I$28:$L$28</c:f>
              <c:numCache>
                <c:formatCode>0.000</c:formatCode>
                <c:ptCount val="4"/>
                <c:pt idx="0">
                  <c:v>2.2483685999999947E-2</c:v>
                </c:pt>
                <c:pt idx="1">
                  <c:v>-7.0909232999999849E-2</c:v>
                </c:pt>
                <c:pt idx="2">
                  <c:v>-3.0454224999999946E-2</c:v>
                </c:pt>
                <c:pt idx="3">
                  <c:v>0.12014736999999975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C-44CA-80A1-FEC5477E32E1}"/>
            </c:ext>
          </c:extLst>
        </c:ser>
        <c:ser>
          <c:idx val="4"/>
          <c:order val="1"/>
          <c:tx>
            <c:v>Other biomass</c:v>
          </c:tx>
          <c:spPr>
            <a:solidFill>
              <a:schemeClr val="accent6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'35'!$I$31:$L$31</c:f>
              <c:numCache>
                <c:formatCode>0.000</c:formatCode>
                <c:ptCount val="4"/>
                <c:pt idx="0">
                  <c:v>-1.7938520000000013E-2</c:v>
                </c:pt>
                <c:pt idx="1">
                  <c:v>-1.8157179999999995E-2</c:v>
                </c:pt>
                <c:pt idx="2">
                  <c:v>-1.1256772000000026E-2</c:v>
                </c:pt>
                <c:pt idx="3">
                  <c:v>-4.5344299999999782E-3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C-44CA-80A1-FEC5477E32E1}"/>
            </c:ext>
          </c:extLst>
        </c:ser>
        <c:ser>
          <c:idx val="5"/>
          <c:order val="2"/>
          <c:tx>
            <c:v>Geothermal</c:v>
          </c:tx>
          <c:spPr>
            <a:solidFill>
              <a:schemeClr val="accent5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'35'!$I$32:$L$32</c:f>
              <c:numCache>
                <c:formatCode>0.000</c:formatCode>
                <c:ptCount val="4"/>
                <c:pt idx="0">
                  <c:v>3.8146999999999487E-4</c:v>
                </c:pt>
                <c:pt idx="1">
                  <c:v>9.5696100000000617E-4</c:v>
                </c:pt>
                <c:pt idx="2">
                  <c:v>-8.0969899999999706E-4</c:v>
                </c:pt>
                <c:pt idx="3">
                  <c:v>-8.7083500000000036E-4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C-44CA-80A1-FEC5477E32E1}"/>
            </c:ext>
          </c:extLst>
        </c:ser>
        <c:ser>
          <c:idx val="2"/>
          <c:order val="3"/>
          <c:tx>
            <c:v>Liquid biofuels</c:v>
          </c:tx>
          <c:spPr>
            <a:solidFill>
              <a:schemeClr val="accent3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'35'!$I$29:$L$29</c:f>
              <c:numCache>
                <c:formatCode>0.000</c:formatCode>
                <c:ptCount val="4"/>
                <c:pt idx="0">
                  <c:v>0.10180796662000047</c:v>
                </c:pt>
                <c:pt idx="1">
                  <c:v>0.22387439195999992</c:v>
                </c:pt>
                <c:pt idx="2">
                  <c:v>0.12670008154000012</c:v>
                </c:pt>
                <c:pt idx="3">
                  <c:v>2.5179998529999637E-2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6C-44CA-80A1-FEC5477E32E1}"/>
            </c:ext>
          </c:extLst>
        </c:ser>
        <c:ser>
          <c:idx val="0"/>
          <c:order val="4"/>
          <c:tx>
            <c:v>Hydropower</c:v>
          </c:tx>
          <c:spPr>
            <a:solidFill>
              <a:schemeClr val="accent1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'35'!$I$27:$L$27</c:f>
              <c:numCache>
                <c:formatCode>0.000</c:formatCode>
                <c:ptCount val="4"/>
                <c:pt idx="0">
                  <c:v>1.0931452000000008E-2</c:v>
                </c:pt>
                <c:pt idx="1">
                  <c:v>-3.3390955E-2</c:v>
                </c:pt>
                <c:pt idx="2">
                  <c:v>-5.7372770000000406E-3</c:v>
                </c:pt>
                <c:pt idx="3">
                  <c:v>6.902470000000005E-2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6C-44CA-80A1-FEC5477E32E1}"/>
            </c:ext>
          </c:extLst>
        </c:ser>
        <c:ser>
          <c:idx val="3"/>
          <c:order val="5"/>
          <c:tx>
            <c:v>Wind power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'35'!$I$30:$L$30</c:f>
              <c:numCache>
                <c:formatCode>0.000</c:formatCode>
                <c:ptCount val="4"/>
                <c:pt idx="0">
                  <c:v>0.19133443110000004</c:v>
                </c:pt>
                <c:pt idx="1">
                  <c:v>-4.4679059899999984E-2</c:v>
                </c:pt>
                <c:pt idx="2">
                  <c:v>9.4511564100000056E-2</c:v>
                </c:pt>
                <c:pt idx="3">
                  <c:v>6.6165546599999958E-2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6C-44CA-80A1-FEC5477E32E1}"/>
            </c:ext>
          </c:extLst>
        </c:ser>
        <c:ser>
          <c:idx val="6"/>
          <c:order val="6"/>
          <c:tx>
            <c:v>Solar</c:v>
          </c:tx>
          <c:spPr>
            <a:solidFill>
              <a:schemeClr val="accent4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'35'!$I$33:$L$33</c:f>
              <c:numCache>
                <c:formatCode>0.000</c:formatCode>
                <c:ptCount val="4"/>
                <c:pt idx="0">
                  <c:v>0.13769998935999994</c:v>
                </c:pt>
                <c:pt idx="1">
                  <c:v>0.11576277274000002</c:v>
                </c:pt>
                <c:pt idx="2">
                  <c:v>0.21926191195</c:v>
                </c:pt>
                <c:pt idx="3">
                  <c:v>0.27571113599999997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78464"/>
        <c:axId val="-975096416"/>
      </c:barChart>
      <c:lineChart>
        <c:grouping val="standard"/>
        <c:varyColors val="0"/>
        <c:ser>
          <c:idx val="8"/>
          <c:order val="8"/>
          <c:tx>
            <c:v>net change</c:v>
          </c:tx>
          <c:spPr>
            <a:ln w="38100"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1356618861983023E-2"/>
                  <c:y val="-3.2936904435020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6C-44CA-80A1-FEC5477E32E1}"/>
                </c:ext>
              </c:extLst>
            </c:dLbl>
            <c:dLbl>
              <c:idx val="1"/>
              <c:layout>
                <c:manualLayout>
                  <c:x val="-6.9480912812581702E-2"/>
                  <c:y val="-5.61010134138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6C-44CA-80A1-FEC5477E32E1}"/>
                </c:ext>
              </c:extLst>
            </c:dLbl>
            <c:dLbl>
              <c:idx val="2"/>
              <c:layout>
                <c:manualLayout>
                  <c:x val="-8.2602045124660309E-2"/>
                  <c:y val="-2.78315308017274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 i="0" baseline="0"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929612840703"/>
                      <c:h val="4.98259546118611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6C-44CA-80A1-FEC5477E32E1}"/>
                </c:ext>
              </c:extLst>
            </c:dLbl>
            <c:dLbl>
              <c:idx val="3"/>
              <c:layout>
                <c:manualLayout>
                  <c:x val="-7.4902574325101542E-2"/>
                  <c:y val="-3.524192674425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C-44CA-80A1-FEC5477E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'35'!$I$34:$L$34</c:f>
              <c:numCache>
                <c:formatCode>0.00</c:formatCode>
                <c:ptCount val="4"/>
                <c:pt idx="0">
                  <c:v>0.44670047508000038</c:v>
                </c:pt>
                <c:pt idx="1">
                  <c:v>0.17345769780000012</c:v>
                </c:pt>
                <c:pt idx="2">
                  <c:v>0.39221558459000017</c:v>
                </c:pt>
                <c:pt idx="3">
                  <c:v>0.55082348612999943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8464"/>
        <c:axId val="-975096416"/>
      </c:lineChart>
      <c:scatterChart>
        <c:scatterStyle val="lineMarker"/>
        <c:varyColors val="0"/>
        <c:ser>
          <c:idx val="7"/>
          <c:order val="7"/>
          <c:tx>
            <c:strRef>
              <c:f>'35'!$B$44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6C-44CA-80A1-FEC5477E32E1}"/>
                </c:ext>
              </c:extLst>
            </c:dLbl>
            <c:dLbl>
              <c:idx val="1"/>
              <c:layout>
                <c:manualLayout>
                  <c:x val="5.0093851793290602E-2"/>
                  <c:y val="0.57123611831467191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C-44CA-80A1-FEC5477E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'35'!$A$45:$A$46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'35'!$B$45:$B$46</c:f>
              <c:numCache>
                <c:formatCode>0.00</c:formatCode>
                <c:ptCount val="2"/>
                <c:pt idx="0">
                  <c:v>-0.5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6624"/>
        <c:axId val="-975092608"/>
      </c:scatterChart>
      <c:catAx>
        <c:axId val="-97507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6416"/>
        <c:crosses val="autoZero"/>
        <c:auto val="1"/>
        <c:lblAlgn val="ctr"/>
        <c:lblOffset val="100"/>
        <c:noMultiLvlLbl val="0"/>
      </c:catAx>
      <c:valAx>
        <c:axId val="-97509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8464"/>
        <c:crosses val="autoZero"/>
        <c:crossBetween val="between"/>
      </c:valAx>
      <c:valAx>
        <c:axId val="-97508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92608"/>
        <c:crosses val="autoZero"/>
        <c:crossBetween val="midCat"/>
      </c:valAx>
      <c:valAx>
        <c:axId val="-975092608"/>
        <c:scaling>
          <c:orientation val="minMax"/>
          <c:max val="1"/>
          <c:min val="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noFill/>
          </a:ln>
        </c:spPr>
        <c:crossAx val="-975086624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U.S. renewable energy supply</a:t>
            </a:r>
          </a:p>
          <a:p>
            <a:pPr algn="l">
              <a:defRPr/>
            </a:pPr>
            <a:r>
              <a:rPr lang="en-US" sz="1000" b="0"/>
              <a:t>quadrillion British thermal units </a:t>
            </a:r>
          </a:p>
        </c:rich>
      </c:tx>
      <c:layout>
        <c:manualLayout>
          <c:xMode val="edge"/>
          <c:yMode val="edge"/>
          <c:x val="1.4001852698614268E-2"/>
          <c:y val="3.821512764152578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7627715013885"/>
          <c:y val="0.12736878388157077"/>
          <c:w val="0.76999687765478586"/>
          <c:h val="0.61782515074971889"/>
        </c:manualLayout>
      </c:layout>
      <c:barChart>
        <c:barDir val="col"/>
        <c:grouping val="stacked"/>
        <c:varyColors val="0"/>
        <c:ser>
          <c:idx val="4"/>
          <c:order val="0"/>
          <c:tx>
            <c:v>Other biomass</c:v>
          </c:tx>
          <c:spPr>
            <a:solidFill>
              <a:schemeClr val="accent6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'35'!$C$31:$G$31</c:f>
              <c:numCache>
                <c:formatCode>0.000</c:formatCode>
                <c:ptCount val="5"/>
                <c:pt idx="0">
                  <c:v>0.43026730200000002</c:v>
                </c:pt>
                <c:pt idx="1">
                  <c:v>0.412328782</c:v>
                </c:pt>
                <c:pt idx="2">
                  <c:v>0.39417160200000001</c:v>
                </c:pt>
                <c:pt idx="3">
                  <c:v>0.38291482999999998</c:v>
                </c:pt>
                <c:pt idx="4">
                  <c:v>0.37838040000000001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9-4684-A200-3A4D7CF6463C}"/>
            </c:ext>
          </c:extLst>
        </c:ser>
        <c:ser>
          <c:idx val="1"/>
          <c:order val="1"/>
          <c:tx>
            <c:v>Wood biomass</c:v>
          </c:tx>
          <c:spPr>
            <a:solidFill>
              <a:schemeClr val="accent2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'35'!$C$28:$G$28</c:f>
              <c:numCache>
                <c:formatCode>0.000</c:formatCode>
                <c:ptCount val="5"/>
                <c:pt idx="0">
                  <c:v>1.9793580019999999</c:v>
                </c:pt>
                <c:pt idx="1">
                  <c:v>2.0018416879999998</c:v>
                </c:pt>
                <c:pt idx="2">
                  <c:v>1.930932455</c:v>
                </c:pt>
                <c:pt idx="3">
                  <c:v>1.90047823</c:v>
                </c:pt>
                <c:pt idx="4">
                  <c:v>2.0206255999999998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9-4684-A200-3A4D7CF6463C}"/>
            </c:ext>
          </c:extLst>
        </c:ser>
        <c:ser>
          <c:idx val="5"/>
          <c:order val="2"/>
          <c:tx>
            <c:v>Geothermal</c:v>
          </c:tx>
          <c:spPr>
            <a:solidFill>
              <a:schemeClr val="accent5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'35'!$C$32:$G$32</c:f>
              <c:numCache>
                <c:formatCode>0.000</c:formatCode>
                <c:ptCount val="5"/>
                <c:pt idx="0">
                  <c:v>0.118007133</c:v>
                </c:pt>
                <c:pt idx="1">
                  <c:v>0.118388603</c:v>
                </c:pt>
                <c:pt idx="2">
                  <c:v>0.119345564</c:v>
                </c:pt>
                <c:pt idx="3">
                  <c:v>0.118535865</c:v>
                </c:pt>
                <c:pt idx="4">
                  <c:v>0.11766503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9-4684-A200-3A4D7CF6463C}"/>
            </c:ext>
          </c:extLst>
        </c:ser>
        <c:ser>
          <c:idx val="2"/>
          <c:order val="3"/>
          <c:tx>
            <c:v>Liquid biofuels</c:v>
          </c:tx>
          <c:spPr>
            <a:solidFill>
              <a:schemeClr val="accent3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'35'!$C$29:$G$29</c:f>
              <c:numCache>
                <c:formatCode>0.000</c:formatCode>
                <c:ptCount val="5"/>
                <c:pt idx="0">
                  <c:v>2.3308730613499997</c:v>
                </c:pt>
                <c:pt idx="1">
                  <c:v>2.4326810279700002</c:v>
                </c:pt>
                <c:pt idx="2">
                  <c:v>2.6565554199300001</c:v>
                </c:pt>
                <c:pt idx="3">
                  <c:v>2.7832555014700002</c:v>
                </c:pt>
                <c:pt idx="4">
                  <c:v>2.8084354999999999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F9-4684-A200-3A4D7CF6463C}"/>
            </c:ext>
          </c:extLst>
        </c:ser>
        <c:ser>
          <c:idx val="0"/>
          <c:order val="4"/>
          <c:tx>
            <c:v>Hydropower</c:v>
          </c:tx>
          <c:spPr>
            <a:solidFill>
              <a:schemeClr val="accent1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'35'!$C$27:$G$27</c:f>
              <c:numCache>
                <c:formatCode>0.000</c:formatCode>
                <c:ptCount val="5"/>
                <c:pt idx="0">
                  <c:v>0.85840748</c:v>
                </c:pt>
                <c:pt idx="1">
                  <c:v>0.86933893200000001</c:v>
                </c:pt>
                <c:pt idx="2">
                  <c:v>0.83594797700000001</c:v>
                </c:pt>
                <c:pt idx="3">
                  <c:v>0.83021069999999997</c:v>
                </c:pt>
                <c:pt idx="4">
                  <c:v>0.89923540000000002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F9-4684-A200-3A4D7CF6463C}"/>
            </c:ext>
          </c:extLst>
        </c:ser>
        <c:ser>
          <c:idx val="3"/>
          <c:order val="5"/>
          <c:tx>
            <c:v>Wind power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'35'!$C$30:$G$30</c:f>
              <c:numCache>
                <c:formatCode>0.000</c:formatCode>
                <c:ptCount val="5"/>
                <c:pt idx="0">
                  <c:v>1.2894539181</c:v>
                </c:pt>
                <c:pt idx="1">
                  <c:v>1.4807883492</c:v>
                </c:pt>
                <c:pt idx="2">
                  <c:v>1.4361092893</c:v>
                </c:pt>
                <c:pt idx="3">
                  <c:v>1.5306208534000001</c:v>
                </c:pt>
                <c:pt idx="4">
                  <c:v>1.5967864000000001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F9-4684-A200-3A4D7CF6463C}"/>
            </c:ext>
          </c:extLst>
        </c:ser>
        <c:ser>
          <c:idx val="6"/>
          <c:order val="6"/>
          <c:tx>
            <c:v>Solar</c:v>
          </c:tx>
          <c:spPr>
            <a:solidFill>
              <a:schemeClr val="accent4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'35'!$C$33:$G$33</c:f>
              <c:numCache>
                <c:formatCode>0.000</c:formatCode>
                <c:ptCount val="5"/>
                <c:pt idx="0">
                  <c:v>0.62686268995000005</c:v>
                </c:pt>
                <c:pt idx="1">
                  <c:v>0.76456267930999999</c:v>
                </c:pt>
                <c:pt idx="2">
                  <c:v>0.88032545205000001</c:v>
                </c:pt>
                <c:pt idx="3">
                  <c:v>1.099587364</c:v>
                </c:pt>
                <c:pt idx="4">
                  <c:v>1.3752985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F9-4684-A200-3A4D7CF6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85536"/>
        <c:axId val="-975101312"/>
      </c:barChart>
      <c:scatterChart>
        <c:scatterStyle val="lineMarker"/>
        <c:varyColors val="0"/>
        <c:ser>
          <c:idx val="7"/>
          <c:order val="7"/>
          <c:tx>
            <c:strRef>
              <c:f>'35'!$B$40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9-4684-A200-3A4D7CF6463C}"/>
                </c:ext>
              </c:extLst>
            </c:dLbl>
            <c:dLbl>
              <c:idx val="1"/>
              <c:layout>
                <c:manualLayout>
                  <c:x val="-2.7276229944321807E-2"/>
                  <c:y val="2.374569057570857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9-4684-A200-3A4D7CF64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'35'!$A$41:$A$42</c:f>
              <c:numCache>
                <c:formatCode>General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xVal>
          <c:yVal>
            <c:numRef>
              <c:f>'35'!$B$41:$B$42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DF9-4684-A200-3A4D7CF6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3024"/>
        <c:axId val="-975089344"/>
      </c:scatterChart>
      <c:catAx>
        <c:axId val="-9750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1312"/>
        <c:crosses val="autoZero"/>
        <c:auto val="1"/>
        <c:lblAlgn val="ctr"/>
        <c:lblOffset val="100"/>
        <c:noMultiLvlLbl val="0"/>
      </c:catAx>
      <c:valAx>
        <c:axId val="-97510131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5536"/>
        <c:crosses val="autoZero"/>
        <c:crossBetween val="between"/>
      </c:valAx>
      <c:valAx>
        <c:axId val="-97507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89344"/>
        <c:crosses val="autoZero"/>
        <c:crossBetween val="midCat"/>
      </c:valAx>
      <c:valAx>
        <c:axId val="-975089344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73024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U.S. annual energy expenditures</a:t>
            </a:r>
          </a:p>
          <a:p>
            <a:pPr algn="l">
              <a:defRPr baseline="0"/>
            </a:pPr>
            <a:r>
              <a:rPr lang="en-US" sz="1000" b="0" baseline="0"/>
              <a:t>share of gross domestic product</a:t>
            </a:r>
          </a:p>
        </c:rich>
      </c:tx>
      <c:layout>
        <c:manualLayout>
          <c:xMode val="edge"/>
          <c:yMode val="edge"/>
          <c:x val="1.0564940066252401E-2"/>
          <c:y val="1.5748031496063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27404501266602E-2"/>
          <c:y val="0.17117395828480017"/>
          <c:w val="0.8890416746687152"/>
          <c:h val="0.62528692789140949"/>
        </c:manualLayout>
      </c:layout>
      <c:lineChart>
        <c:grouping val="standard"/>
        <c:varyColors val="0"/>
        <c:ser>
          <c:idx val="1"/>
          <c:order val="0"/>
          <c:tx>
            <c:strRef>
              <c:f>'37'!$Q$6</c:f>
              <c:strCache>
                <c:ptCount val="1"/>
                <c:pt idx="0">
                  <c:v>Energy expenditures as a share of GDP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'37'!$A$28:$A$48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'37'!$B$28:$B$48</c:f>
              <c:numCache>
                <c:formatCode>0.0%</c:formatCode>
                <c:ptCount val="21"/>
                <c:pt idx="0">
                  <c:v>8.0217789137000006E-2</c:v>
                </c:pt>
                <c:pt idx="1">
                  <c:v>8.3874734864000003E-2</c:v>
                </c:pt>
                <c:pt idx="2">
                  <c:v>8.5243580387000001E-2</c:v>
                </c:pt>
                <c:pt idx="3">
                  <c:v>9.5419257068999994E-2</c:v>
                </c:pt>
                <c:pt idx="4">
                  <c:v>7.3664433220999997E-2</c:v>
                </c:pt>
                <c:pt idx="5">
                  <c:v>8.0700471203000002E-2</c:v>
                </c:pt>
                <c:pt idx="6">
                  <c:v>8.9277079768999998E-2</c:v>
                </c:pt>
                <c:pt idx="7">
                  <c:v>8.3382758867000001E-2</c:v>
                </c:pt>
                <c:pt idx="8">
                  <c:v>8.1523857108000003E-2</c:v>
                </c:pt>
                <c:pt idx="9">
                  <c:v>7.9236786126999997E-2</c:v>
                </c:pt>
                <c:pt idx="10">
                  <c:v>6.1705468068000001E-2</c:v>
                </c:pt>
                <c:pt idx="11">
                  <c:v>5.5263814555999997E-2</c:v>
                </c:pt>
                <c:pt idx="12">
                  <c:v>5.7939695186E-2</c:v>
                </c:pt>
                <c:pt idx="13">
                  <c:v>6.1579219209000002E-2</c:v>
                </c:pt>
                <c:pt idx="14">
                  <c:v>5.6817461712999999E-2</c:v>
                </c:pt>
                <c:pt idx="15">
                  <c:v>4.7180601928999998E-2</c:v>
                </c:pt>
                <c:pt idx="16">
                  <c:v>5.5612430577000001E-2</c:v>
                </c:pt>
                <c:pt idx="17">
                  <c:v>6.6106192896999996E-2</c:v>
                </c:pt>
                <c:pt idx="18">
                  <c:v>5.5493377205E-2</c:v>
                </c:pt>
                <c:pt idx="19">
                  <c:v>5.0822366154000001E-2</c:v>
                </c:pt>
                <c:pt idx="20">
                  <c:v>4.8701810138999997E-2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6-4C66-82DF-F6BF77EF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87168"/>
        <c:axId val="-975084992"/>
      </c:lineChart>
      <c:scatterChart>
        <c:scatterStyle val="lineMarker"/>
        <c:varyColors val="0"/>
        <c:ser>
          <c:idx val="0"/>
          <c:order val="1"/>
          <c:tx>
            <c:strRef>
              <c:f>'37'!$B$51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6-4C66-82DF-F6BF77EFF6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'37'!$A$52:$A$53</c:f>
              <c:numCache>
                <c:formatCode>General</c:formatCode>
                <c:ptCount val="2"/>
                <c:pt idx="0">
                  <c:v>19.5</c:v>
                </c:pt>
                <c:pt idx="1">
                  <c:v>19.5</c:v>
                </c:pt>
              </c:numCache>
            </c:numRef>
          </c:xVal>
          <c:yVal>
            <c:numRef>
              <c:f>'37'!$B$52:$B$53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A6-4C66-82DF-F6BF77EF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7168"/>
        <c:axId val="-975084992"/>
      </c:scatterChart>
      <c:catAx>
        <c:axId val="-9750871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4992"/>
        <c:crosses val="autoZero"/>
        <c:auto val="1"/>
        <c:lblAlgn val="ctr"/>
        <c:lblOffset val="100"/>
        <c:tickLblSkip val="2"/>
        <c:noMultiLvlLbl val="0"/>
      </c:catAx>
      <c:valAx>
        <c:axId val="-975084992"/>
        <c:scaling>
          <c:orientation val="minMax"/>
          <c:max val="0.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-97508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80374507438971"/>
          <c:y val="0.13197287839020122"/>
          <c:w val="0.55955469977488037"/>
          <c:h val="0.6130639920009999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'38'!$B$24</c:f>
              <c:strCache>
                <c:ptCount val="1"/>
                <c:pt idx="0">
                  <c:v>2021−22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'38'!$B$31</c:f>
              <c:numCache>
                <c:formatCode>#,##0</c:formatCode>
                <c:ptCount val="1"/>
                <c:pt idx="0">
                  <c:v>3456.2197613400003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1-48A0-B9C7-79F66E38449F}"/>
            </c:ext>
          </c:extLst>
        </c:ser>
        <c:ser>
          <c:idx val="1"/>
          <c:order val="2"/>
          <c:tx>
            <c:strRef>
              <c:f>'38'!$C$24</c:f>
              <c:strCache>
                <c:ptCount val="1"/>
                <c:pt idx="0">
                  <c:v>2022−23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'38'!$C$31</c:f>
              <c:numCache>
                <c:formatCode>#,##0</c:formatCode>
                <c:ptCount val="1"/>
                <c:pt idx="0">
                  <c:v>3473.7953206199995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1-48A0-B9C7-79F66E38449F}"/>
            </c:ext>
          </c:extLst>
        </c:ser>
        <c:ser>
          <c:idx val="2"/>
          <c:order val="3"/>
          <c:tx>
            <c:strRef>
              <c:f>'38'!$D$24</c:f>
              <c:strCache>
                <c:ptCount val="1"/>
                <c:pt idx="0">
                  <c:v>2023−24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'38'!$D$31</c:f>
              <c:numCache>
                <c:formatCode>#,##0</c:formatCode>
                <c:ptCount val="1"/>
                <c:pt idx="0">
                  <c:v>3241.4948200700001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1-48A0-B9C7-79F66E38449F}"/>
            </c:ext>
          </c:extLst>
        </c:ser>
        <c:ser>
          <c:idx val="3"/>
          <c:order val="4"/>
          <c:tx>
            <c:strRef>
              <c:f>'38'!$E$24</c:f>
              <c:strCache>
                <c:ptCount val="1"/>
                <c:pt idx="0">
                  <c:v>2024−25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'38'!$E$31</c:f>
              <c:numCache>
                <c:formatCode>#,##0</c:formatCode>
                <c:ptCount val="1"/>
                <c:pt idx="0">
                  <c:v>3395.1408243799997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1-48A0-B9C7-79F66E384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84448"/>
        <c:axId val="-975072480"/>
      </c:barChart>
      <c:barChart>
        <c:barDir val="col"/>
        <c:grouping val="clustered"/>
        <c:varyColors val="0"/>
        <c:ser>
          <c:idx val="5"/>
          <c:order val="0"/>
          <c:tx>
            <c:strRef>
              <c:f>'38'!$F$24</c:f>
              <c:strCache>
                <c:ptCount val="1"/>
                <c:pt idx="0">
                  <c:v>previous 10-winter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'38'!$F$31</c:f>
              <c:numCache>
                <c:formatCode>#,##0</c:formatCode>
                <c:ptCount val="1"/>
                <c:pt idx="0">
                  <c:v>3492.2952055999999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D1-48A0-B9C7-79F66E384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98048"/>
        <c:axId val="-975077920"/>
      </c:barChart>
      <c:catAx>
        <c:axId val="-9750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2480"/>
        <c:crosses val="autoZero"/>
        <c:auto val="1"/>
        <c:lblAlgn val="ctr"/>
        <c:lblOffset val="100"/>
        <c:noMultiLvlLbl val="0"/>
      </c:catAx>
      <c:valAx>
        <c:axId val="-975072480"/>
        <c:scaling>
          <c:orientation val="minMax"/>
          <c:max val="4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4448"/>
        <c:crosses val="autoZero"/>
        <c:crossBetween val="between"/>
        <c:majorUnit val="1000"/>
      </c:valAx>
      <c:valAx>
        <c:axId val="-9750779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975098048"/>
        <c:crosses val="max"/>
        <c:crossBetween val="between"/>
      </c:valAx>
      <c:catAx>
        <c:axId val="-97509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7920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23692493258769E-2"/>
          <c:y val="0.13521059867516561"/>
          <c:w val="0.88617482672591241"/>
          <c:h val="0.60715629296337958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'38'!$B$24</c:f>
              <c:strCache>
                <c:ptCount val="1"/>
                <c:pt idx="0">
                  <c:v>2021−22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'38'!$B$25:$B$30</c:f>
              <c:numCache>
                <c:formatCode>0</c:formatCode>
                <c:ptCount val="6"/>
                <c:pt idx="0">
                  <c:v>179.99051281000001</c:v>
                </c:pt>
                <c:pt idx="1">
                  <c:v>509.39802329000003</c:v>
                </c:pt>
                <c:pt idx="2">
                  <c:v>615.69717188000004</c:v>
                </c:pt>
                <c:pt idx="3">
                  <c:v>914.31612460999997</c:v>
                </c:pt>
                <c:pt idx="4">
                  <c:v>712.07821869999998</c:v>
                </c:pt>
                <c:pt idx="5">
                  <c:v>524.73971004999999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2-4B21-94EF-394645B17E51}"/>
            </c:ext>
          </c:extLst>
        </c:ser>
        <c:ser>
          <c:idx val="1"/>
          <c:order val="2"/>
          <c:tx>
            <c:strRef>
              <c:f>'38'!$C$24</c:f>
              <c:strCache>
                <c:ptCount val="1"/>
                <c:pt idx="0">
                  <c:v>2022−23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'38'!$C$25:$C$30</c:f>
              <c:numCache>
                <c:formatCode>0</c:formatCode>
                <c:ptCount val="6"/>
                <c:pt idx="0">
                  <c:v>257.62061211999998</c:v>
                </c:pt>
                <c:pt idx="1">
                  <c:v>511.37259153000002</c:v>
                </c:pt>
                <c:pt idx="2">
                  <c:v>781.20562273999997</c:v>
                </c:pt>
                <c:pt idx="3">
                  <c:v>715.61779888000001</c:v>
                </c:pt>
                <c:pt idx="4">
                  <c:v>621.75990654999998</c:v>
                </c:pt>
                <c:pt idx="5">
                  <c:v>586.21878879999997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2-4B21-94EF-394645B17E51}"/>
            </c:ext>
          </c:extLst>
        </c:ser>
        <c:ser>
          <c:idx val="2"/>
          <c:order val="3"/>
          <c:tx>
            <c:strRef>
              <c:f>'38'!$D$24</c:f>
              <c:strCache>
                <c:ptCount val="1"/>
                <c:pt idx="0">
                  <c:v>2023−24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'38'!$D$25:$D$30</c:f>
              <c:numCache>
                <c:formatCode>0</c:formatCode>
                <c:ptCount val="6"/>
                <c:pt idx="0">
                  <c:v>206.66077224</c:v>
                </c:pt>
                <c:pt idx="1">
                  <c:v>505.00795257999999</c:v>
                </c:pt>
                <c:pt idx="2">
                  <c:v>624.03948386000002</c:v>
                </c:pt>
                <c:pt idx="3">
                  <c:v>841.07587827999998</c:v>
                </c:pt>
                <c:pt idx="4">
                  <c:v>575.37371173999998</c:v>
                </c:pt>
                <c:pt idx="5">
                  <c:v>489.33702137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22-4B21-94EF-394645B17E51}"/>
            </c:ext>
          </c:extLst>
        </c:ser>
        <c:ser>
          <c:idx val="3"/>
          <c:order val="4"/>
          <c:tx>
            <c:strRef>
              <c:f>'38'!$E$24</c:f>
              <c:strCache>
                <c:ptCount val="1"/>
                <c:pt idx="0">
                  <c:v>2024−25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'38'!$E$25:$E$30</c:f>
              <c:numCache>
                <c:formatCode>0</c:formatCode>
                <c:ptCount val="6"/>
                <c:pt idx="0">
                  <c:v>185.62147576999999</c:v>
                </c:pt>
                <c:pt idx="1">
                  <c:v>448.48742053000001</c:v>
                </c:pt>
                <c:pt idx="2">
                  <c:v>772.38332961000003</c:v>
                </c:pt>
                <c:pt idx="3">
                  <c:v>802.64557281999998</c:v>
                </c:pt>
                <c:pt idx="4">
                  <c:v>653.32124672999998</c:v>
                </c:pt>
                <c:pt idx="5">
                  <c:v>532.68177892000006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22-4B21-94EF-394645B1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79008"/>
        <c:axId val="-975093696"/>
      </c:barChart>
      <c:barChart>
        <c:barDir val="col"/>
        <c:grouping val="clustered"/>
        <c:varyColors val="0"/>
        <c:ser>
          <c:idx val="5"/>
          <c:order val="0"/>
          <c:tx>
            <c:strRef>
              <c:f>'38'!$F$24</c:f>
              <c:strCache>
                <c:ptCount val="1"/>
                <c:pt idx="0">
                  <c:v>previous 10-winter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'38'!$F$25:$F$30</c:f>
              <c:numCache>
                <c:formatCode>0</c:formatCode>
                <c:ptCount val="6"/>
                <c:pt idx="0">
                  <c:v>224.11522259</c:v>
                </c:pt>
                <c:pt idx="1">
                  <c:v>510.64348301000001</c:v>
                </c:pt>
                <c:pt idx="2">
                  <c:v>709.58349999999996</c:v>
                </c:pt>
                <c:pt idx="3">
                  <c:v>830.86069999999995</c:v>
                </c:pt>
                <c:pt idx="4">
                  <c:v>675.17240000000004</c:v>
                </c:pt>
                <c:pt idx="5">
                  <c:v>541.91989999999998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22-4B21-94EF-394645B1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3360"/>
        <c:axId val="-975075200"/>
      </c:barChart>
      <c:catAx>
        <c:axId val="-97507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3696"/>
        <c:crosses val="autoZero"/>
        <c:auto val="1"/>
        <c:lblAlgn val="ctr"/>
        <c:lblOffset val="100"/>
        <c:noMultiLvlLbl val="0"/>
      </c:catAx>
      <c:valAx>
        <c:axId val="-975093696"/>
        <c:scaling>
          <c:orientation val="minMax"/>
          <c:max val="1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9008"/>
        <c:crosses val="autoZero"/>
        <c:crossBetween val="between"/>
        <c:majorUnit val="250"/>
      </c:valAx>
      <c:valAx>
        <c:axId val="-97507520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-975083360"/>
        <c:crosses val="max"/>
        <c:crossBetween val="between"/>
      </c:valAx>
      <c:catAx>
        <c:axId val="-97508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5200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8.9852003606673336E-2"/>
          <c:y val="0.15872764914091997"/>
          <c:w val="0.35291740066955485"/>
          <c:h val="0.2156651341996042"/>
        </c:manualLayout>
      </c:layout>
      <c:overlay val="1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55475357247012"/>
          <c:y val="0.12235439320084991"/>
          <c:w val="0.78756014873140856"/>
          <c:h val="0.72356642919635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'4'!$B$28</c:f>
              <c:strCache>
                <c:ptCount val="1"/>
                <c:pt idx="0">
                  <c:v>OPEC Countries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'4'!$I$28:$L$28</c:f>
              <c:numCache>
                <c:formatCode>0.00</c:formatCode>
                <c:ptCount val="4"/>
                <c:pt idx="0">
                  <c:v>2.4476024659999993</c:v>
                </c:pt>
                <c:pt idx="1">
                  <c:v>-0.68789725999999973</c:v>
                </c:pt>
                <c:pt idx="2">
                  <c:v>-0.10359393499999925</c:v>
                </c:pt>
                <c:pt idx="3">
                  <c:v>0.15898224400000061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2-4738-B784-F195462347C0}"/>
            </c:ext>
          </c:extLst>
        </c:ser>
        <c:ser>
          <c:idx val="1"/>
          <c:order val="1"/>
          <c:tx>
            <c:strRef>
              <c:f>'4'!$B$29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'4'!$I$29:$L$29</c:f>
              <c:numCache>
                <c:formatCode>0.00</c:formatCode>
                <c:ptCount val="4"/>
                <c:pt idx="0">
                  <c:v>1.5637659502000005</c:v>
                </c:pt>
                <c:pt idx="1">
                  <c:v>1.745599909700001</c:v>
                </c:pt>
                <c:pt idx="2">
                  <c:v>0.85765792819999831</c:v>
                </c:pt>
                <c:pt idx="3">
                  <c:v>0.73259751020000152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2-4738-B784-F195462347C0}"/>
            </c:ext>
          </c:extLst>
        </c:ser>
        <c:ser>
          <c:idx val="2"/>
          <c:order val="2"/>
          <c:tx>
            <c:strRef>
              <c:f>'4'!$B$33</c:f>
              <c:strCache>
                <c:ptCount val="1"/>
                <c:pt idx="0">
                  <c:v>Eurasia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'4'!$I$33:$L$33</c:f>
              <c:numCache>
                <c:formatCode>0.00</c:formatCode>
                <c:ptCount val="4"/>
                <c:pt idx="0">
                  <c:v>0.12117123287999831</c:v>
                </c:pt>
                <c:pt idx="1">
                  <c:v>3.118356179000159E-2</c:v>
                </c:pt>
                <c:pt idx="2">
                  <c:v>-0.45795949129999869</c:v>
                </c:pt>
                <c:pt idx="3">
                  <c:v>1.0053380489999597E-2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72-4738-B784-F195462347C0}"/>
            </c:ext>
          </c:extLst>
        </c:ser>
        <c:ser>
          <c:idx val="3"/>
          <c:order val="3"/>
          <c:tx>
            <c:strRef>
              <c:f>'4'!$B$38</c:f>
              <c:strCache>
                <c:ptCount val="1"/>
                <c:pt idx="0">
                  <c:v>Latin America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'4'!$I$38:$L$38</c:f>
              <c:numCache>
                <c:formatCode>0.00</c:formatCode>
                <c:ptCount val="4"/>
                <c:pt idx="0">
                  <c:v>0.20615863012000002</c:v>
                </c:pt>
                <c:pt idx="1">
                  <c:v>0.50955260274999858</c:v>
                </c:pt>
                <c:pt idx="2">
                  <c:v>0.11632469887000152</c:v>
                </c:pt>
                <c:pt idx="3">
                  <c:v>0.1775167824499988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72-4738-B784-F195462347C0}"/>
            </c:ext>
          </c:extLst>
        </c:ser>
        <c:ser>
          <c:idx val="4"/>
          <c:order val="4"/>
          <c:tx>
            <c:strRef>
              <c:f>'4'!$B$43</c:f>
              <c:strCache>
                <c:ptCount val="1"/>
                <c:pt idx="0">
                  <c:v>Other Non-OPEC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'4'!$I$43:$L$43</c:f>
              <c:numCache>
                <c:formatCode>0.00</c:formatCode>
                <c:ptCount val="4"/>
                <c:pt idx="0">
                  <c:v>0.1197419808000042</c:v>
                </c:pt>
                <c:pt idx="1">
                  <c:v>0.24801591575999282</c:v>
                </c:pt>
                <c:pt idx="2">
                  <c:v>0.16343801923001067</c:v>
                </c:pt>
                <c:pt idx="3">
                  <c:v>0.57013397285997769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02921920"/>
        <c:axId val="-982736256"/>
      </c:barChart>
      <c:lineChart>
        <c:grouping val="standard"/>
        <c:varyColors val="0"/>
        <c:ser>
          <c:idx val="5"/>
          <c:order val="5"/>
          <c:tx>
            <c:v>World</c:v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3674210341441643E-2"/>
                  <c:y val="-4.0511498562679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2-4738-B784-F195462347C0}"/>
                </c:ext>
              </c:extLst>
            </c:dLbl>
            <c:dLbl>
              <c:idx val="1"/>
              <c:layout>
                <c:manualLayout>
                  <c:x val="-6.4776299307508681E-2"/>
                  <c:y val="-3.3657201940666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2-4738-B784-F195462347C0}"/>
                </c:ext>
              </c:extLst>
            </c:dLbl>
            <c:dLbl>
              <c:idx val="2"/>
              <c:layout>
                <c:manualLayout>
                  <c:x val="-6.3898011115295833E-2"/>
                  <c:y val="-3.6254513640340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2-4738-B784-F195462347C0}"/>
                </c:ext>
              </c:extLst>
            </c:dLbl>
            <c:dLbl>
              <c:idx val="3"/>
              <c:layout>
                <c:manualLayout>
                  <c:x val="-6.9283716540752424E-2"/>
                  <c:y val="-3.228633352649101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361242452595394E-2"/>
                      <c:h val="7.00809671518332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072-4738-B784-F195462347C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'4'!$I$44:$L$44</c:f>
              <c:numCache>
                <c:formatCode>0.00</c:formatCode>
                <c:ptCount val="4"/>
                <c:pt idx="0">
                  <c:v>4.4584402600000033</c:v>
                </c:pt>
                <c:pt idx="1">
                  <c:v>1.8464547299999907</c:v>
                </c:pt>
                <c:pt idx="2">
                  <c:v>0.57586722000000634</c:v>
                </c:pt>
                <c:pt idx="3">
                  <c:v>1.6492838899999924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2921920"/>
        <c:axId val="-982736256"/>
      </c:lineChart>
      <c:scatterChart>
        <c:scatterStyle val="lineMarker"/>
        <c:varyColors val="0"/>
        <c:ser>
          <c:idx val="6"/>
          <c:order val="6"/>
          <c:tx>
            <c:strRef>
              <c:f>'4'!$B$101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72-4738-B784-F195462347C0}"/>
              </c:ext>
            </c:extLst>
          </c:dPt>
          <c:xVal>
            <c:numRef>
              <c:f>'4'!$A$102:$A$103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'4'!$B$102:$B$103</c:f>
              <c:numCache>
                <c:formatCode>0.00</c:formatCode>
                <c:ptCount val="2"/>
                <c:pt idx="0">
                  <c:v>-1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4416"/>
        <c:axId val="-982749856"/>
      </c:scatterChart>
      <c:catAx>
        <c:axId val="-1502921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36256"/>
        <c:crosses val="autoZero"/>
        <c:auto val="1"/>
        <c:lblAlgn val="ctr"/>
        <c:lblOffset val="100"/>
        <c:noMultiLvlLbl val="0"/>
      </c:catAx>
      <c:valAx>
        <c:axId val="-982736256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02921920"/>
        <c:crosses val="autoZero"/>
        <c:crossBetween val="between"/>
        <c:majorUnit val="1"/>
      </c:valAx>
      <c:valAx>
        <c:axId val="-982749856"/>
        <c:scaling>
          <c:orientation val="minMax"/>
          <c:max val="3"/>
          <c:min val="0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 w="12700" cap="flat">
            <a:solidFill>
              <a:schemeClr val="bg1">
                <a:lumMod val="85000"/>
              </a:scheme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44416"/>
        <c:crosses val="max"/>
        <c:crossBetween val="midCat"/>
      </c:valAx>
      <c:valAx>
        <c:axId val="-982744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4985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289063867016623"/>
          <c:y val="0.16787434359559247"/>
          <c:w val="0.56933158355205604"/>
          <c:h val="0.6088955130908900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'39'!$B$26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'39'!$B$33</c:f>
              <c:numCache>
                <c:formatCode>#,##0</c:formatCode>
                <c:ptCount val="1"/>
                <c:pt idx="0">
                  <c:v>1420.2312032150001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17E-9611-55AE82C7532C}"/>
            </c:ext>
          </c:extLst>
        </c:ser>
        <c:ser>
          <c:idx val="1"/>
          <c:order val="2"/>
          <c:tx>
            <c:strRef>
              <c:f>'39'!$C$26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'39'!$C$33</c:f>
              <c:numCache>
                <c:formatCode>#,##0</c:formatCode>
                <c:ptCount val="1"/>
                <c:pt idx="0">
                  <c:v>1302.5126722409998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F-417E-9611-55AE82C7532C}"/>
            </c:ext>
          </c:extLst>
        </c:ser>
        <c:ser>
          <c:idx val="2"/>
          <c:order val="3"/>
          <c:tx>
            <c:strRef>
              <c:f>'39'!$D$26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'39'!$D$33</c:f>
              <c:numCache>
                <c:formatCode>#,##0</c:formatCode>
                <c:ptCount val="1"/>
                <c:pt idx="0">
                  <c:v>1435.6992977689999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F-417E-9611-55AE82C7532C}"/>
            </c:ext>
          </c:extLst>
        </c:ser>
        <c:ser>
          <c:idx val="3"/>
          <c:order val="4"/>
          <c:tx>
            <c:strRef>
              <c:f>'39'!$E$26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'39'!$E$33</c:f>
              <c:numCache>
                <c:formatCode>#,##0</c:formatCode>
                <c:ptCount val="1"/>
                <c:pt idx="0">
                  <c:v>1412.578041667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EF-417E-9611-55AE82C7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77376"/>
        <c:axId val="-975095328"/>
      </c:barChart>
      <c:barChart>
        <c:barDir val="col"/>
        <c:grouping val="clustered"/>
        <c:varyColors val="0"/>
        <c:ser>
          <c:idx val="5"/>
          <c:order val="0"/>
          <c:tx>
            <c:strRef>
              <c:f>'39'!$F$26</c:f>
              <c:strCache>
                <c:ptCount val="1"/>
                <c:pt idx="0">
                  <c:v>2015−2024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'39'!$F$33</c:f>
              <c:numCache>
                <c:formatCode>#,##0</c:formatCode>
                <c:ptCount val="1"/>
                <c:pt idx="0">
                  <c:v>1349.79898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EF-417E-9611-55AE82C7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8800"/>
        <c:axId val="-975082816"/>
      </c:barChart>
      <c:catAx>
        <c:axId val="-97507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5328"/>
        <c:crosses val="autoZero"/>
        <c:auto val="1"/>
        <c:lblAlgn val="ctr"/>
        <c:lblOffset val="100"/>
        <c:noMultiLvlLbl val="0"/>
      </c:catAx>
      <c:valAx>
        <c:axId val="-975095328"/>
        <c:scaling>
          <c:orientation val="minMax"/>
          <c:max val="16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7376"/>
        <c:crosses val="autoZero"/>
        <c:crossBetween val="between"/>
        <c:majorUnit val="200"/>
      </c:valAx>
      <c:valAx>
        <c:axId val="-97508281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975088800"/>
        <c:crosses val="max"/>
        <c:crossBetween val="between"/>
      </c:valAx>
      <c:catAx>
        <c:axId val="-97508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82816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US" sz="1000" b="1"/>
              <a:t>U.S. summer cooling degree days</a:t>
            </a:r>
          </a:p>
          <a:p>
            <a:pPr algn="l">
              <a:defRPr/>
            </a:pPr>
            <a:r>
              <a:rPr lang="en-US" sz="1000" b="0"/>
              <a:t>population</a:t>
            </a:r>
            <a:r>
              <a:rPr lang="en-US" sz="1000" b="0" baseline="0"/>
              <a:t>-weighted</a:t>
            </a:r>
            <a:endParaRPr lang="en-US" sz="1000" b="0"/>
          </a:p>
        </c:rich>
      </c:tx>
      <c:layout>
        <c:manualLayout>
          <c:xMode val="edge"/>
          <c:yMode val="edge"/>
          <c:x val="1.4709502775567701E-2"/>
          <c:y val="1.577909270216962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480399806155704E-2"/>
          <c:y val="0.15401975046374336"/>
          <c:w val="0.90003061422009933"/>
          <c:h val="0.6171091113610798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'39'!$B$26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'39'!$B$27:$B$32</c:f>
              <c:numCache>
                <c:formatCode>0</c:formatCode>
                <c:ptCount val="6"/>
                <c:pt idx="0">
                  <c:v>48.755679065000002</c:v>
                </c:pt>
                <c:pt idx="1">
                  <c:v>147.2827825</c:v>
                </c:pt>
                <c:pt idx="2">
                  <c:v>269.80127011000002</c:v>
                </c:pt>
                <c:pt idx="3">
                  <c:v>393.73474308999999</c:v>
                </c:pt>
                <c:pt idx="4">
                  <c:v>358.79913636999999</c:v>
                </c:pt>
                <c:pt idx="5">
                  <c:v>201.85759207999999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1-42F2-BC5B-43908B870B0A}"/>
            </c:ext>
          </c:extLst>
        </c:ser>
        <c:ser>
          <c:idx val="1"/>
          <c:order val="2"/>
          <c:tx>
            <c:strRef>
              <c:f>'39'!$C$26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'39'!$C$27:$C$32</c:f>
              <c:numCache>
                <c:formatCode>0</c:formatCode>
                <c:ptCount val="6"/>
                <c:pt idx="0">
                  <c:v>43.300674221000001</c:v>
                </c:pt>
                <c:pt idx="1">
                  <c:v>108.57886786</c:v>
                </c:pt>
                <c:pt idx="2">
                  <c:v>209.31158748999999</c:v>
                </c:pt>
                <c:pt idx="3">
                  <c:v>389.60806507000001</c:v>
                </c:pt>
                <c:pt idx="4">
                  <c:v>349.04673902000002</c:v>
                </c:pt>
                <c:pt idx="5">
                  <c:v>202.66673857999999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1-42F2-BC5B-43908B870B0A}"/>
            </c:ext>
          </c:extLst>
        </c:ser>
        <c:ser>
          <c:idx val="2"/>
          <c:order val="3"/>
          <c:tx>
            <c:strRef>
              <c:f>'39'!$D$26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'39'!$D$27:$D$32</c:f>
              <c:numCache>
                <c:formatCode>0</c:formatCode>
                <c:ptCount val="6"/>
                <c:pt idx="0">
                  <c:v>46.205357179000003</c:v>
                </c:pt>
                <c:pt idx="1">
                  <c:v>156.77584063</c:v>
                </c:pt>
                <c:pt idx="2">
                  <c:v>291.73458699999998</c:v>
                </c:pt>
                <c:pt idx="3">
                  <c:v>389.47902948000001</c:v>
                </c:pt>
                <c:pt idx="4">
                  <c:v>341.64410979000002</c:v>
                </c:pt>
                <c:pt idx="5">
                  <c:v>209.86037368999999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B1-42F2-BC5B-43908B870B0A}"/>
            </c:ext>
          </c:extLst>
        </c:ser>
        <c:ser>
          <c:idx val="3"/>
          <c:order val="4"/>
          <c:tx>
            <c:strRef>
              <c:f>'39'!$E$26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'39'!$E$27:$E$32</c:f>
              <c:numCache>
                <c:formatCode>0</c:formatCode>
                <c:ptCount val="6"/>
                <c:pt idx="0">
                  <c:v>44.513347387000003</c:v>
                </c:pt>
                <c:pt idx="1">
                  <c:v>132.82918343</c:v>
                </c:pt>
                <c:pt idx="2">
                  <c:v>268.38980714000002</c:v>
                </c:pt>
                <c:pt idx="3">
                  <c:v>395.96915471</c:v>
                </c:pt>
                <c:pt idx="4">
                  <c:v>364.81051854999998</c:v>
                </c:pt>
                <c:pt idx="5">
                  <c:v>206.06603045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B1-42F2-BC5B-43908B87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99680"/>
        <c:axId val="-975071392"/>
      </c:barChart>
      <c:barChart>
        <c:barDir val="col"/>
        <c:grouping val="clustered"/>
        <c:varyColors val="0"/>
        <c:ser>
          <c:idx val="4"/>
          <c:order val="0"/>
          <c:tx>
            <c:strRef>
              <c:f>'39'!$F$26</c:f>
              <c:strCache>
                <c:ptCount val="1"/>
                <c:pt idx="0">
                  <c:v>2015−2024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</a:ln>
            <a:effectLst/>
          </c:spPr>
          <c:invertIfNegative val="0"/>
          <c:val>
            <c:numRef>
              <c:f>'39'!$F$27:$F$32</c:f>
              <c:numCache>
                <c:formatCode>0</c:formatCode>
                <c:ptCount val="6"/>
                <c:pt idx="0">
                  <c:v>44.107280000000003</c:v>
                </c:pt>
                <c:pt idx="1">
                  <c:v>124.8022</c:v>
                </c:pt>
                <c:pt idx="2">
                  <c:v>255.17230000000001</c:v>
                </c:pt>
                <c:pt idx="3">
                  <c:v>374.76069999999999</c:v>
                </c:pt>
                <c:pt idx="4">
                  <c:v>341.72640000000001</c:v>
                </c:pt>
                <c:pt idx="5">
                  <c:v>209.23009999999999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B1-42F2-BC5B-43908B87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1728"/>
        <c:axId val="-975094784"/>
      </c:barChart>
      <c:catAx>
        <c:axId val="-97509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4605" cap="flat" cmpd="sng" algn="ctr">
            <a:solidFill>
              <a:schemeClr val="bg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71392"/>
        <c:crosses val="autoZero"/>
        <c:auto val="1"/>
        <c:lblAlgn val="ctr"/>
        <c:lblOffset val="100"/>
        <c:noMultiLvlLbl val="0"/>
      </c:catAx>
      <c:valAx>
        <c:axId val="-975071392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99680"/>
        <c:crosses val="autoZero"/>
        <c:crossBetween val="between"/>
        <c:majorUnit val="50"/>
      </c:valAx>
      <c:valAx>
        <c:axId val="-975094784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81728"/>
        <c:crosses val="max"/>
        <c:crossBetween val="between"/>
      </c:valAx>
      <c:catAx>
        <c:axId val="-9750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-9750947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l"/>
      <c:layout>
        <c:manualLayout>
          <c:xMode val="edge"/>
          <c:yMode val="edge"/>
          <c:x val="7.7129322249352983E-2"/>
          <c:y val="0.15644263217097862"/>
          <c:w val="0.3005982357240034"/>
          <c:h val="0.2849684414448194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Components of annual change</a:t>
            </a:r>
          </a:p>
          <a:p>
            <a:pPr algn="l">
              <a:defRPr/>
            </a:pPr>
            <a:r>
              <a:rPr lang="en-US" sz="1000" b="0" i="0" baseline="0">
                <a:effectLst/>
              </a:rPr>
              <a:t>million metric tons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8.9694984708108064E-3"/>
          <c:y val="1.5748031496063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12517342654824"/>
          <c:y val="0.13137862812557108"/>
          <c:w val="0.75501504531613184"/>
          <c:h val="0.6812757335706396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'40'!$B$28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'40'!$I$28:$L$28</c:f>
              <c:numCache>
                <c:formatCode>0</c:formatCode>
                <c:ptCount val="4"/>
                <c:pt idx="0">
                  <c:v>-64.005644009999969</c:v>
                </c:pt>
                <c:pt idx="1">
                  <c:v>-161.61374804000002</c:v>
                </c:pt>
                <c:pt idx="2">
                  <c:v>-46.82818014999998</c:v>
                </c:pt>
                <c:pt idx="3">
                  <c:v>15.930398500000024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7-4ACA-972C-233CE97C767E}"/>
            </c:ext>
          </c:extLst>
        </c:ser>
        <c:ser>
          <c:idx val="2"/>
          <c:order val="1"/>
          <c:tx>
            <c:strRef>
              <c:f>'40'!$B$29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'40'!$I$29:$L$29</c:f>
              <c:numCache>
                <c:formatCode>0</c:formatCode>
                <c:ptCount val="4"/>
                <c:pt idx="0">
                  <c:v>15.434498699999949</c:v>
                </c:pt>
                <c:pt idx="1">
                  <c:v>0.61217299999998431</c:v>
                </c:pt>
                <c:pt idx="2">
                  <c:v>-7.9404123999997864</c:v>
                </c:pt>
                <c:pt idx="3">
                  <c:v>22.026037799999813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7-4ACA-972C-233CE97C767E}"/>
            </c:ext>
          </c:extLst>
        </c:ser>
        <c:ser>
          <c:idx val="3"/>
          <c:order val="2"/>
          <c:tx>
            <c:strRef>
              <c:f>'40'!$B$30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'40'!$I$30:$L$30</c:f>
              <c:numCache>
                <c:formatCode>0</c:formatCode>
                <c:ptCount val="4"/>
                <c:pt idx="0">
                  <c:v>87.698402200000146</c:v>
                </c:pt>
                <c:pt idx="1">
                  <c:v>15.914019399999916</c:v>
                </c:pt>
                <c:pt idx="2">
                  <c:v>30.931689199999937</c:v>
                </c:pt>
                <c:pt idx="3">
                  <c:v>-13.687365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93152"/>
        <c:axId val="-975088256"/>
      </c:barChart>
      <c:lineChart>
        <c:grouping val="standard"/>
        <c:varyColors val="0"/>
        <c:ser>
          <c:idx val="8"/>
          <c:order val="4"/>
          <c:tx>
            <c:v>net change</c:v>
          </c:tx>
          <c:spPr>
            <a:ln w="38100"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6.1874853442522415E-2"/>
                  <c:y val="-4.3686464182303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7-4ACA-972C-233CE97C767E}"/>
                </c:ext>
              </c:extLst>
            </c:dLbl>
            <c:dLbl>
              <c:idx val="3"/>
              <c:layout>
                <c:manualLayout>
                  <c:x val="-5.7149832851294165E-2"/>
                  <c:y val="-3.7642187142530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4030205046126193E-2"/>
                      <c:h val="5.14419542612727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23C-48ED-A64F-1DCB9A0897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'40'!$I$31:$L$31</c:f>
              <c:numCache>
                <c:formatCode>0</c:formatCode>
                <c:ptCount val="4"/>
                <c:pt idx="0">
                  <c:v>34.560452800000348</c:v>
                </c:pt>
                <c:pt idx="1">
                  <c:v>-145.08755560000009</c:v>
                </c:pt>
                <c:pt idx="2">
                  <c:v>-23.829995500000223</c:v>
                </c:pt>
                <c:pt idx="3">
                  <c:v>24.268966399999954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93152"/>
        <c:axId val="-975088256"/>
      </c:lineChart>
      <c:scatterChart>
        <c:scatterStyle val="lineMarker"/>
        <c:varyColors val="0"/>
        <c:ser>
          <c:idx val="7"/>
          <c:order val="3"/>
          <c:tx>
            <c:strRef>
              <c:f>'40'!$B$40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7-4ACA-972C-233CE97C767E}"/>
                </c:ext>
              </c:extLst>
            </c:dLbl>
            <c:dLbl>
              <c:idx val="1"/>
              <c:layout>
                <c:manualLayout>
                  <c:x val="3.035794464699438E-2"/>
                  <c:y val="0.20591907905834028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7-4ACA-972C-233CE97C7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'40'!$A$41:$A$42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'40'!$B$41:$B$42</c:f>
              <c:numCache>
                <c:formatCode>0.00</c:formatCode>
                <c:ptCount val="2"/>
                <c:pt idx="0">
                  <c:v>-1.5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92064"/>
        <c:axId val="-975074656"/>
      </c:scatterChart>
      <c:catAx>
        <c:axId val="-975093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8256"/>
        <c:crosses val="autoZero"/>
        <c:auto val="1"/>
        <c:lblAlgn val="ctr"/>
        <c:lblOffset val="100"/>
        <c:noMultiLvlLbl val="0"/>
      </c:catAx>
      <c:valAx>
        <c:axId val="-975088256"/>
        <c:scaling>
          <c:orientation val="minMax"/>
          <c:max val="200"/>
          <c:min val="-2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3152"/>
        <c:crosses val="autoZero"/>
        <c:crossBetween val="between"/>
        <c:majorUnit val="50"/>
      </c:valAx>
      <c:valAx>
        <c:axId val="-97509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74656"/>
        <c:crosses val="autoZero"/>
        <c:crossBetween val="midCat"/>
      </c:valAx>
      <c:valAx>
        <c:axId val="-975074656"/>
        <c:scaling>
          <c:orientation val="minMax"/>
          <c:max val="1.5"/>
          <c:min val="-1.5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</c:spPr>
        <c:crossAx val="-975092064"/>
        <c:crosses val="max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03776611256927"/>
          <c:y val="0.13548306461692292"/>
          <c:w val="0.75917286380869053"/>
          <c:h val="0.68113954505686791"/>
        </c:manualLayout>
      </c:layout>
      <c:lineChart>
        <c:grouping val="standard"/>
        <c:varyColors val="0"/>
        <c:ser>
          <c:idx val="2"/>
          <c:order val="0"/>
          <c:tx>
            <c:v>Liquid biofuels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'40'!$C$29:$G$29</c:f>
              <c:numCache>
                <c:formatCode>0</c:formatCode>
                <c:ptCount val="5"/>
                <c:pt idx="0">
                  <c:v>2234.8231028999999</c:v>
                </c:pt>
                <c:pt idx="1">
                  <c:v>2250.2576015999998</c:v>
                </c:pt>
                <c:pt idx="2">
                  <c:v>2250.8697745999998</c:v>
                </c:pt>
                <c:pt idx="3">
                  <c:v>2242.9293622</c:v>
                </c:pt>
                <c:pt idx="4">
                  <c:v>2264.9553999999998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7-46AC-972A-0CC99AAD84FD}"/>
            </c:ext>
          </c:extLst>
        </c:ser>
        <c:ser>
          <c:idx val="0"/>
          <c:order val="1"/>
          <c:tx>
            <c:strRef>
              <c:f>'40'!$B$31</c:f>
              <c:strCache>
                <c:ptCount val="1"/>
                <c:pt idx="0">
                  <c:v>Total energy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'40'!$C$31:$G$31</c:f>
              <c:numCache>
                <c:formatCode>0</c:formatCode>
                <c:ptCount val="5"/>
                <c:pt idx="0">
                  <c:v>4905.9094318999996</c:v>
                </c:pt>
                <c:pt idx="1">
                  <c:v>4940.4698847</c:v>
                </c:pt>
                <c:pt idx="2">
                  <c:v>4795.3823290999999</c:v>
                </c:pt>
                <c:pt idx="3">
                  <c:v>4771.5523335999997</c:v>
                </c:pt>
                <c:pt idx="4">
                  <c:v>4795.8212999999996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7-46AC-972A-0CC99AAD84FD}"/>
            </c:ext>
          </c:extLst>
        </c:ser>
        <c:ser>
          <c:idx val="3"/>
          <c:order val="2"/>
          <c:tx>
            <c:strRef>
              <c:f>'40'!$B$30</c:f>
              <c:strCache>
                <c:ptCount val="1"/>
                <c:pt idx="0">
                  <c:v>Natural gas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'40'!$C$30:$G$30</c:f>
              <c:numCache>
                <c:formatCode>0</c:formatCode>
                <c:ptCount val="5"/>
                <c:pt idx="0">
                  <c:v>1656.1198542</c:v>
                </c:pt>
                <c:pt idx="1">
                  <c:v>1743.8182564000001</c:v>
                </c:pt>
                <c:pt idx="2">
                  <c:v>1759.7322758</c:v>
                </c:pt>
                <c:pt idx="3">
                  <c:v>1790.663965</c:v>
                </c:pt>
                <c:pt idx="4">
                  <c:v>1776.9766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7-46AC-972A-0CC99AAD84FD}"/>
            </c:ext>
          </c:extLst>
        </c:ser>
        <c:ser>
          <c:idx val="6"/>
          <c:order val="3"/>
          <c:tx>
            <c:strRef>
              <c:f>'40'!$B$28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'40'!$C$28:$G$28</c:f>
              <c:numCache>
                <c:formatCode>0</c:formatCode>
                <c:ptCount val="5"/>
                <c:pt idx="0">
                  <c:v>1002.9376437</c:v>
                </c:pt>
                <c:pt idx="1">
                  <c:v>938.93199969</c:v>
                </c:pt>
                <c:pt idx="2">
                  <c:v>777.31825164999998</c:v>
                </c:pt>
                <c:pt idx="3">
                  <c:v>730.4900715</c:v>
                </c:pt>
                <c:pt idx="4">
                  <c:v>746.42047000000002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77-46AC-972A-0CC99AAD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6288"/>
        <c:axId val="-975091520"/>
      </c:lineChart>
      <c:scatterChart>
        <c:scatterStyle val="lineMarker"/>
        <c:varyColors val="0"/>
        <c:ser>
          <c:idx val="7"/>
          <c:order val="4"/>
          <c:tx>
            <c:strRef>
              <c:f>'40'!$B$36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77-46AC-972A-0CC99AAD84FD}"/>
                </c:ext>
              </c:extLst>
            </c:dLbl>
            <c:dLbl>
              <c:idx val="1"/>
              <c:layout>
                <c:manualLayout>
                  <c:x val="-7.0646317951674805E-3"/>
                  <c:y val="3.565030153269186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7-46AC-972A-0CC99AAD8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'40'!$A$37:$A$38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xVal>
          <c:yVal>
            <c:numRef>
              <c:f>'40'!$B$37:$B$38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C77-46AC-972A-0CC99AAD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4112"/>
        <c:axId val="-975082272"/>
      </c:scatterChart>
      <c:catAx>
        <c:axId val="-9750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1520"/>
        <c:crosses val="autoZero"/>
        <c:auto val="1"/>
        <c:lblAlgn val="ctr"/>
        <c:lblOffset val="100"/>
        <c:noMultiLvlLbl val="0"/>
      </c:catAx>
      <c:valAx>
        <c:axId val="-975091520"/>
        <c:scaling>
          <c:orientation val="minMax"/>
          <c:max val="6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6288"/>
        <c:crosses val="autoZero"/>
        <c:crossBetween val="midCat"/>
        <c:majorUnit val="500"/>
      </c:valAx>
      <c:valAx>
        <c:axId val="-97507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82272"/>
        <c:crosses val="autoZero"/>
        <c:crossBetween val="midCat"/>
      </c:valAx>
      <c:valAx>
        <c:axId val="-975082272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7411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5835020622422189"/>
          <c:h val="0.71553602068398181"/>
        </c:manualLayout>
      </c:layout>
      <c:areaChart>
        <c:grouping val="stacked"/>
        <c:varyColors val="0"/>
        <c:ser>
          <c:idx val="7"/>
          <c:order val="0"/>
          <c:tx>
            <c:strRef>
              <c:f>'42'!$I$28</c:f>
              <c:strCache>
                <c:ptCount val="1"/>
                <c:pt idx="0">
                  <c:v>Rest of U.S. L48</c:v>
                </c:pt>
              </c:strCache>
            </c:strRef>
          </c:tx>
          <c:spPr>
            <a:solidFill>
              <a:schemeClr val="bg1">
                <a:lumMod val="65000"/>
                <a:alpha val="65000"/>
              </a:schemeClr>
            </a:solidFill>
            <a:ln>
              <a:noFill/>
            </a:ln>
          </c:spPr>
          <c:cat>
            <c:numRef>
              <c:f>'42'!$A$29:$A$244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'42'!$I$29:$I$244</c:f>
              <c:numCache>
                <c:formatCode>0.00</c:formatCode>
                <c:ptCount val="216"/>
                <c:pt idx="0">
                  <c:v>9.4E-2</c:v>
                </c:pt>
                <c:pt idx="1">
                  <c:v>7.6999999999999999E-2</c:v>
                </c:pt>
                <c:pt idx="2">
                  <c:v>9.2999999999999999E-2</c:v>
                </c:pt>
                <c:pt idx="3">
                  <c:v>9.8000000000000004E-2</c:v>
                </c:pt>
                <c:pt idx="4">
                  <c:v>9.8000000000000004E-2</c:v>
                </c:pt>
                <c:pt idx="5">
                  <c:v>9.7000000000000003E-2</c:v>
                </c:pt>
                <c:pt idx="6">
                  <c:v>9.7000000000000003E-2</c:v>
                </c:pt>
                <c:pt idx="7">
                  <c:v>9.7000000000000003E-2</c:v>
                </c:pt>
                <c:pt idx="8">
                  <c:v>9.8000000000000004E-2</c:v>
                </c:pt>
                <c:pt idx="9">
                  <c:v>9.9000000000000005E-2</c:v>
                </c:pt>
                <c:pt idx="10">
                  <c:v>9.9000000000000005E-2</c:v>
                </c:pt>
                <c:pt idx="11">
                  <c:v>9.8000000000000004E-2</c:v>
                </c:pt>
                <c:pt idx="12">
                  <c:v>9.8000000000000004E-2</c:v>
                </c:pt>
                <c:pt idx="13">
                  <c:v>9.8000000000000004E-2</c:v>
                </c:pt>
                <c:pt idx="14">
                  <c:v>9.9000000000000005E-2</c:v>
                </c:pt>
                <c:pt idx="15">
                  <c:v>9.7000000000000003E-2</c:v>
                </c:pt>
                <c:pt idx="16">
                  <c:v>9.7000000000000003E-2</c:v>
                </c:pt>
                <c:pt idx="17">
                  <c:v>9.5000000000000001E-2</c:v>
                </c:pt>
                <c:pt idx="18">
                  <c:v>9.6000000000000002E-2</c:v>
                </c:pt>
                <c:pt idx="19">
                  <c:v>9.6000000000000002E-2</c:v>
                </c:pt>
                <c:pt idx="20">
                  <c:v>9.2999999999999999E-2</c:v>
                </c:pt>
                <c:pt idx="21">
                  <c:v>9.8000000000000004E-2</c:v>
                </c:pt>
                <c:pt idx="22">
                  <c:v>0.10100000000000001</c:v>
                </c:pt>
                <c:pt idx="23">
                  <c:v>0.1</c:v>
                </c:pt>
                <c:pt idx="24">
                  <c:v>0.10100000000000001</c:v>
                </c:pt>
                <c:pt idx="25">
                  <c:v>0.1</c:v>
                </c:pt>
                <c:pt idx="26">
                  <c:v>9.7000000000000003E-2</c:v>
                </c:pt>
                <c:pt idx="27">
                  <c:v>9.7000000000000003E-2</c:v>
                </c:pt>
                <c:pt idx="28">
                  <c:v>9.5000000000000001E-2</c:v>
                </c:pt>
                <c:pt idx="29">
                  <c:v>9.4E-2</c:v>
                </c:pt>
                <c:pt idx="30">
                  <c:v>9.2999999999999999E-2</c:v>
                </c:pt>
                <c:pt idx="31">
                  <c:v>9.1999999999999998E-2</c:v>
                </c:pt>
                <c:pt idx="32">
                  <c:v>9.5000000000000001E-2</c:v>
                </c:pt>
                <c:pt idx="33">
                  <c:v>9.1999999999999998E-2</c:v>
                </c:pt>
                <c:pt idx="34">
                  <c:v>9.5000000000000001E-2</c:v>
                </c:pt>
                <c:pt idx="35">
                  <c:v>8.8999999999999996E-2</c:v>
                </c:pt>
                <c:pt idx="36">
                  <c:v>9.0999999999999998E-2</c:v>
                </c:pt>
                <c:pt idx="37">
                  <c:v>9.2999999999999999E-2</c:v>
                </c:pt>
                <c:pt idx="38">
                  <c:v>0.10100000000000001</c:v>
                </c:pt>
                <c:pt idx="39">
                  <c:v>0.1</c:v>
                </c:pt>
                <c:pt idx="40">
                  <c:v>9.7000000000000003E-2</c:v>
                </c:pt>
                <c:pt idx="41">
                  <c:v>9.6000000000000002E-2</c:v>
                </c:pt>
                <c:pt idx="42">
                  <c:v>9.9000000000000005E-2</c:v>
                </c:pt>
                <c:pt idx="43">
                  <c:v>0.105</c:v>
                </c:pt>
                <c:pt idx="44">
                  <c:v>0.112</c:v>
                </c:pt>
                <c:pt idx="45">
                  <c:v>0.11600000000000001</c:v>
                </c:pt>
                <c:pt idx="46">
                  <c:v>0.11899999999999999</c:v>
                </c:pt>
                <c:pt idx="47">
                  <c:v>0.12</c:v>
                </c:pt>
                <c:pt idx="48">
                  <c:v>0.122</c:v>
                </c:pt>
                <c:pt idx="49">
                  <c:v>0.122</c:v>
                </c:pt>
                <c:pt idx="50">
                  <c:v>0.13300000000000001</c:v>
                </c:pt>
                <c:pt idx="51">
                  <c:v>0.13900000000000001</c:v>
                </c:pt>
                <c:pt idx="52">
                  <c:v>0.14599999999999999</c:v>
                </c:pt>
                <c:pt idx="53">
                  <c:v>0.14299999999999999</c:v>
                </c:pt>
                <c:pt idx="54">
                  <c:v>0.14199999999999999</c:v>
                </c:pt>
                <c:pt idx="55">
                  <c:v>0.14899999999999999</c:v>
                </c:pt>
                <c:pt idx="56">
                  <c:v>0.14799999999999999</c:v>
                </c:pt>
                <c:pt idx="57">
                  <c:v>0.156</c:v>
                </c:pt>
                <c:pt idx="58">
                  <c:v>0.156</c:v>
                </c:pt>
                <c:pt idx="59">
                  <c:v>0.158</c:v>
                </c:pt>
                <c:pt idx="60">
                  <c:v>0.156</c:v>
                </c:pt>
                <c:pt idx="61">
                  <c:v>0.16200000000000001</c:v>
                </c:pt>
                <c:pt idx="62">
                  <c:v>0.154</c:v>
                </c:pt>
                <c:pt idx="63">
                  <c:v>0.16</c:v>
                </c:pt>
                <c:pt idx="64">
                  <c:v>0.16500000000000001</c:v>
                </c:pt>
                <c:pt idx="65">
                  <c:v>0.16800000000000001</c:v>
                </c:pt>
                <c:pt idx="66">
                  <c:v>0.16900000000000001</c:v>
                </c:pt>
                <c:pt idx="67">
                  <c:v>0.17199999999999999</c:v>
                </c:pt>
                <c:pt idx="68">
                  <c:v>0.182</c:v>
                </c:pt>
                <c:pt idx="69">
                  <c:v>0.19</c:v>
                </c:pt>
                <c:pt idx="70">
                  <c:v>0.19400000000000001</c:v>
                </c:pt>
                <c:pt idx="71">
                  <c:v>0.191</c:v>
                </c:pt>
                <c:pt idx="72">
                  <c:v>0.19</c:v>
                </c:pt>
                <c:pt idx="73">
                  <c:v>0.192</c:v>
                </c:pt>
                <c:pt idx="74">
                  <c:v>0.20699999999999999</c:v>
                </c:pt>
                <c:pt idx="75">
                  <c:v>0.20899999999999999</c:v>
                </c:pt>
                <c:pt idx="76">
                  <c:v>0.214</c:v>
                </c:pt>
                <c:pt idx="77">
                  <c:v>0.21299999999999999</c:v>
                </c:pt>
                <c:pt idx="78">
                  <c:v>0.215</c:v>
                </c:pt>
                <c:pt idx="79">
                  <c:v>0.221</c:v>
                </c:pt>
                <c:pt idx="80">
                  <c:v>0.22</c:v>
                </c:pt>
                <c:pt idx="81">
                  <c:v>0.218</c:v>
                </c:pt>
                <c:pt idx="82">
                  <c:v>0.224</c:v>
                </c:pt>
                <c:pt idx="83">
                  <c:v>0.221</c:v>
                </c:pt>
                <c:pt idx="84">
                  <c:v>0.221</c:v>
                </c:pt>
                <c:pt idx="85">
                  <c:v>0.22500000000000001</c:v>
                </c:pt>
                <c:pt idx="86">
                  <c:v>0.23599999999999999</c:v>
                </c:pt>
                <c:pt idx="87">
                  <c:v>0.23699999999999999</c:v>
                </c:pt>
                <c:pt idx="88">
                  <c:v>0.24199999999999999</c:v>
                </c:pt>
                <c:pt idx="89">
                  <c:v>0.246</c:v>
                </c:pt>
                <c:pt idx="90">
                  <c:v>0.23799999999999999</c:v>
                </c:pt>
                <c:pt idx="91">
                  <c:v>0.253</c:v>
                </c:pt>
                <c:pt idx="92">
                  <c:v>0.26800000000000002</c:v>
                </c:pt>
                <c:pt idx="93">
                  <c:v>0.26700000000000002</c:v>
                </c:pt>
                <c:pt idx="94">
                  <c:v>0.26700000000000002</c:v>
                </c:pt>
                <c:pt idx="95">
                  <c:v>0.28299999999999997</c:v>
                </c:pt>
                <c:pt idx="96">
                  <c:v>0.28699999999999998</c:v>
                </c:pt>
                <c:pt idx="97">
                  <c:v>0.29199999999999998</c:v>
                </c:pt>
                <c:pt idx="98">
                  <c:v>0.30599999999999999</c:v>
                </c:pt>
                <c:pt idx="99">
                  <c:v>0.31</c:v>
                </c:pt>
                <c:pt idx="100">
                  <c:v>0.309</c:v>
                </c:pt>
                <c:pt idx="101">
                  <c:v>0.3</c:v>
                </c:pt>
                <c:pt idx="102">
                  <c:v>0.28399999999999997</c:v>
                </c:pt>
                <c:pt idx="103">
                  <c:v>0.28100000000000003</c:v>
                </c:pt>
                <c:pt idx="104">
                  <c:v>0.28000000000000003</c:v>
                </c:pt>
                <c:pt idx="105">
                  <c:v>0.27500000000000002</c:v>
                </c:pt>
                <c:pt idx="106">
                  <c:v>0.27400000000000002</c:v>
                </c:pt>
                <c:pt idx="107">
                  <c:v>0.28100000000000003</c:v>
                </c:pt>
                <c:pt idx="108">
                  <c:v>0.25800000000000001</c:v>
                </c:pt>
                <c:pt idx="109">
                  <c:v>0.25600000000000001</c:v>
                </c:pt>
                <c:pt idx="110">
                  <c:v>0.252</c:v>
                </c:pt>
                <c:pt idx="111">
                  <c:v>0.23200000000000001</c:v>
                </c:pt>
                <c:pt idx="112">
                  <c:v>0.23200000000000001</c:v>
                </c:pt>
                <c:pt idx="113">
                  <c:v>0.224</c:v>
                </c:pt>
                <c:pt idx="114">
                  <c:v>0.216</c:v>
                </c:pt>
                <c:pt idx="115">
                  <c:v>0.217</c:v>
                </c:pt>
                <c:pt idx="116">
                  <c:v>0.214</c:v>
                </c:pt>
                <c:pt idx="117">
                  <c:v>0.21</c:v>
                </c:pt>
                <c:pt idx="118">
                  <c:v>0.214</c:v>
                </c:pt>
                <c:pt idx="119">
                  <c:v>0.20799999999999999</c:v>
                </c:pt>
                <c:pt idx="120">
                  <c:v>0.21</c:v>
                </c:pt>
                <c:pt idx="121">
                  <c:v>0.215</c:v>
                </c:pt>
                <c:pt idx="122">
                  <c:v>0.222</c:v>
                </c:pt>
                <c:pt idx="123">
                  <c:v>0.222</c:v>
                </c:pt>
                <c:pt idx="124">
                  <c:v>0.222</c:v>
                </c:pt>
                <c:pt idx="125">
                  <c:v>0.221</c:v>
                </c:pt>
                <c:pt idx="126">
                  <c:v>0.221</c:v>
                </c:pt>
                <c:pt idx="127">
                  <c:v>0.22900000000000001</c:v>
                </c:pt>
                <c:pt idx="128">
                  <c:v>0.24099999999999999</c:v>
                </c:pt>
                <c:pt idx="129">
                  <c:v>0.245</c:v>
                </c:pt>
                <c:pt idx="130">
                  <c:v>0.249</c:v>
                </c:pt>
                <c:pt idx="131">
                  <c:v>0.249</c:v>
                </c:pt>
                <c:pt idx="132">
                  <c:v>0.247</c:v>
                </c:pt>
                <c:pt idx="133">
                  <c:v>0.25600000000000001</c:v>
                </c:pt>
                <c:pt idx="134">
                  <c:v>0.26500000000000001</c:v>
                </c:pt>
                <c:pt idx="135">
                  <c:v>0.25900000000000001</c:v>
                </c:pt>
                <c:pt idx="136">
                  <c:v>0.26500000000000001</c:v>
                </c:pt>
                <c:pt idx="137">
                  <c:v>0.26200000000000001</c:v>
                </c:pt>
                <c:pt idx="138">
                  <c:v>0.27</c:v>
                </c:pt>
                <c:pt idx="139">
                  <c:v>0.28899999999999998</c:v>
                </c:pt>
                <c:pt idx="140">
                  <c:v>0.3</c:v>
                </c:pt>
                <c:pt idx="141">
                  <c:v>0.29799999999999999</c:v>
                </c:pt>
                <c:pt idx="142">
                  <c:v>0.29599999999999999</c:v>
                </c:pt>
                <c:pt idx="143">
                  <c:v>0.30199999999999999</c:v>
                </c:pt>
                <c:pt idx="144">
                  <c:v>0.3</c:v>
                </c:pt>
                <c:pt idx="145">
                  <c:v>0.3</c:v>
                </c:pt>
                <c:pt idx="146">
                  <c:v>0.28799999999999998</c:v>
                </c:pt>
                <c:pt idx="147">
                  <c:v>0.3</c:v>
                </c:pt>
                <c:pt idx="148">
                  <c:v>0.308</c:v>
                </c:pt>
                <c:pt idx="149">
                  <c:v>0.32</c:v>
                </c:pt>
                <c:pt idx="150">
                  <c:v>0.32300000000000001</c:v>
                </c:pt>
                <c:pt idx="151">
                  <c:v>0.33500000000000002</c:v>
                </c:pt>
                <c:pt idx="152">
                  <c:v>0.35</c:v>
                </c:pt>
                <c:pt idx="153">
                  <c:v>0.34200000000000003</c:v>
                </c:pt>
                <c:pt idx="154">
                  <c:v>0.35199999999999998</c:v>
                </c:pt>
                <c:pt idx="155">
                  <c:v>0.36399999999999999</c:v>
                </c:pt>
                <c:pt idx="156">
                  <c:v>0.34100000000000003</c:v>
                </c:pt>
                <c:pt idx="157">
                  <c:v>0.33900000000000002</c:v>
                </c:pt>
                <c:pt idx="158">
                  <c:v>0.33500000000000002</c:v>
                </c:pt>
                <c:pt idx="159">
                  <c:v>0.3</c:v>
                </c:pt>
                <c:pt idx="160">
                  <c:v>0.253</c:v>
                </c:pt>
                <c:pt idx="161">
                  <c:v>0.29099999999999998</c:v>
                </c:pt>
                <c:pt idx="162">
                  <c:v>0.3</c:v>
                </c:pt>
                <c:pt idx="163">
                  <c:v>0.311</c:v>
                </c:pt>
                <c:pt idx="164">
                  <c:v>0.317</c:v>
                </c:pt>
                <c:pt idx="165">
                  <c:v>0.28699999999999998</c:v>
                </c:pt>
                <c:pt idx="166">
                  <c:v>0.28799999999999998</c:v>
                </c:pt>
                <c:pt idx="167">
                  <c:v>0.29599999999999999</c:v>
                </c:pt>
                <c:pt idx="168">
                  <c:v>0.28899999999999998</c:v>
                </c:pt>
                <c:pt idx="169">
                  <c:v>0.27500000000000002</c:v>
                </c:pt>
                <c:pt idx="170">
                  <c:v>0.28699999999999998</c:v>
                </c:pt>
                <c:pt idx="171">
                  <c:v>0.28899999999999998</c:v>
                </c:pt>
                <c:pt idx="172">
                  <c:v>0.28299999999999997</c:v>
                </c:pt>
                <c:pt idx="173">
                  <c:v>0.29299999999999998</c:v>
                </c:pt>
                <c:pt idx="174">
                  <c:v>0.28199999999999997</c:v>
                </c:pt>
                <c:pt idx="175">
                  <c:v>0.28399999999999997</c:v>
                </c:pt>
                <c:pt idx="176">
                  <c:v>0.28599999999999998</c:v>
                </c:pt>
                <c:pt idx="177">
                  <c:v>0.27800000000000002</c:v>
                </c:pt>
                <c:pt idx="178">
                  <c:v>0.28499999999999998</c:v>
                </c:pt>
                <c:pt idx="179">
                  <c:v>0.28399999999999997</c:v>
                </c:pt>
                <c:pt idx="180">
                  <c:v>0.28000000000000003</c:v>
                </c:pt>
                <c:pt idx="181">
                  <c:v>0.28499999999999998</c:v>
                </c:pt>
                <c:pt idx="182">
                  <c:v>0.29599999999999999</c:v>
                </c:pt>
                <c:pt idx="183">
                  <c:v>0.30399999999999999</c:v>
                </c:pt>
                <c:pt idx="184">
                  <c:v>0.316</c:v>
                </c:pt>
                <c:pt idx="185">
                  <c:v>0.318</c:v>
                </c:pt>
                <c:pt idx="186">
                  <c:v>0.31900000000000001</c:v>
                </c:pt>
                <c:pt idx="187">
                  <c:v>0.32500000000000001</c:v>
                </c:pt>
                <c:pt idx="188">
                  <c:v>0.32800000000000001</c:v>
                </c:pt>
                <c:pt idx="189">
                  <c:v>0.33600000000000002</c:v>
                </c:pt>
                <c:pt idx="190">
                  <c:v>0.32800000000000001</c:v>
                </c:pt>
                <c:pt idx="191">
                  <c:v>0.31</c:v>
                </c:pt>
                <c:pt idx="192">
                  <c:v>0.30299999999999999</c:v>
                </c:pt>
                <c:pt idx="193">
                  <c:v>0.312</c:v>
                </c:pt>
                <c:pt idx="194">
                  <c:v>0.33200000000000002</c:v>
                </c:pt>
                <c:pt idx="195">
                  <c:v>0.32</c:v>
                </c:pt>
                <c:pt idx="196">
                  <c:v>0.32300000000000001</c:v>
                </c:pt>
                <c:pt idx="197">
                  <c:v>0.33200000000000002</c:v>
                </c:pt>
                <c:pt idx="198">
                  <c:v>0.312</c:v>
                </c:pt>
                <c:pt idx="199">
                  <c:v>0.32100000000000001</c:v>
                </c:pt>
                <c:pt idx="200">
                  <c:v>0.32</c:v>
                </c:pt>
                <c:pt idx="201">
                  <c:v>0.31900000000000001</c:v>
                </c:pt>
                <c:pt idx="202">
                  <c:v>0.32</c:v>
                </c:pt>
                <c:pt idx="203">
                  <c:v>0.316</c:v>
                </c:pt>
                <c:pt idx="204">
                  <c:v>0.29799999999999999</c:v>
                </c:pt>
                <c:pt idx="205">
                  <c:v>0.30099999999999999</c:v>
                </c:pt>
                <c:pt idx="206">
                  <c:v>0.30099999999999999</c:v>
                </c:pt>
                <c:pt idx="207">
                  <c:v>0.29899999999999999</c:v>
                </c:pt>
                <c:pt idx="208">
                  <c:v>0.314</c:v>
                </c:pt>
                <c:pt idx="209">
                  <c:v>0.315</c:v>
                </c:pt>
                <c:pt idx="210">
                  <c:v>0.29799999999999999</c:v>
                </c:pt>
                <c:pt idx="211">
                  <c:v>0.316</c:v>
                </c:pt>
                <c:pt idx="212">
                  <c:v>0.30499999999999999</c:v>
                </c:pt>
                <c:pt idx="213">
                  <c:v>0.30499999999999999</c:v>
                </c:pt>
                <c:pt idx="214">
                  <c:v>0.30599999999999999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38-4286-BAD4-16B27C131671}"/>
            </c:ext>
          </c:extLst>
        </c:ser>
        <c:ser>
          <c:idx val="6"/>
          <c:order val="1"/>
          <c:tx>
            <c:strRef>
              <c:f>'42'!$H$28</c:f>
              <c:strCache>
                <c:ptCount val="1"/>
                <c:pt idx="0">
                  <c:v>Woodford</c:v>
                </c:pt>
              </c:strCache>
            </c:strRef>
          </c:tx>
          <c:spPr>
            <a:solidFill>
              <a:schemeClr val="accent2">
                <a:lumMod val="50000"/>
                <a:alpha val="65000"/>
              </a:schemeClr>
            </a:solidFill>
            <a:ln>
              <a:noFill/>
            </a:ln>
          </c:spPr>
          <c:cat>
            <c:numRef>
              <c:f>'42'!$A$29:$A$244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'42'!$H$29:$H$244</c:f>
              <c:numCache>
                <c:formatCode>0.00</c:formatCode>
                <c:ptCount val="216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2E-3</c:v>
                </c:pt>
                <c:pt idx="13">
                  <c:v>2E-3</c:v>
                </c:pt>
                <c:pt idx="14">
                  <c:v>1E-3</c:v>
                </c:pt>
                <c:pt idx="15">
                  <c:v>2E-3</c:v>
                </c:pt>
                <c:pt idx="16">
                  <c:v>2E-3</c:v>
                </c:pt>
                <c:pt idx="17">
                  <c:v>2E-3</c:v>
                </c:pt>
                <c:pt idx="18">
                  <c:v>2E-3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4.0000000000000001E-3</c:v>
                </c:pt>
                <c:pt idx="26">
                  <c:v>3.0000000000000001E-3</c:v>
                </c:pt>
                <c:pt idx="27">
                  <c:v>4.0000000000000001E-3</c:v>
                </c:pt>
                <c:pt idx="28">
                  <c:v>4.0000000000000001E-3</c:v>
                </c:pt>
                <c:pt idx="29">
                  <c:v>4.0000000000000001E-3</c:v>
                </c:pt>
                <c:pt idx="30">
                  <c:v>4.0000000000000001E-3</c:v>
                </c:pt>
                <c:pt idx="31">
                  <c:v>4.0000000000000001E-3</c:v>
                </c:pt>
                <c:pt idx="32">
                  <c:v>4.0000000000000001E-3</c:v>
                </c:pt>
                <c:pt idx="33">
                  <c:v>3.0000000000000001E-3</c:v>
                </c:pt>
                <c:pt idx="34">
                  <c:v>3.0000000000000001E-3</c:v>
                </c:pt>
                <c:pt idx="35">
                  <c:v>4.0000000000000001E-3</c:v>
                </c:pt>
                <c:pt idx="36">
                  <c:v>4.0000000000000001E-3</c:v>
                </c:pt>
                <c:pt idx="37">
                  <c:v>5.0000000000000001E-3</c:v>
                </c:pt>
                <c:pt idx="38">
                  <c:v>5.0000000000000001E-3</c:v>
                </c:pt>
                <c:pt idx="39">
                  <c:v>5.0000000000000001E-3</c:v>
                </c:pt>
                <c:pt idx="40">
                  <c:v>6.0000000000000001E-3</c:v>
                </c:pt>
                <c:pt idx="41">
                  <c:v>6.0000000000000001E-3</c:v>
                </c:pt>
                <c:pt idx="42">
                  <c:v>6.0000000000000001E-3</c:v>
                </c:pt>
                <c:pt idx="43">
                  <c:v>6.0000000000000001E-3</c:v>
                </c:pt>
                <c:pt idx="44">
                  <c:v>6.0000000000000001E-3</c:v>
                </c:pt>
                <c:pt idx="45">
                  <c:v>7.0000000000000001E-3</c:v>
                </c:pt>
                <c:pt idx="46">
                  <c:v>8.0000000000000002E-3</c:v>
                </c:pt>
                <c:pt idx="47">
                  <c:v>8.0000000000000002E-3</c:v>
                </c:pt>
                <c:pt idx="48">
                  <c:v>8.0000000000000002E-3</c:v>
                </c:pt>
                <c:pt idx="49">
                  <c:v>7.0000000000000001E-3</c:v>
                </c:pt>
                <c:pt idx="50">
                  <c:v>8.0000000000000002E-3</c:v>
                </c:pt>
                <c:pt idx="51">
                  <c:v>0.01</c:v>
                </c:pt>
                <c:pt idx="52">
                  <c:v>1.0999999999999999E-2</c:v>
                </c:pt>
                <c:pt idx="53">
                  <c:v>1.0999999999999999E-2</c:v>
                </c:pt>
                <c:pt idx="54">
                  <c:v>0.01</c:v>
                </c:pt>
                <c:pt idx="55">
                  <c:v>0.01</c:v>
                </c:pt>
                <c:pt idx="56">
                  <c:v>1.2E-2</c:v>
                </c:pt>
                <c:pt idx="57">
                  <c:v>1.2E-2</c:v>
                </c:pt>
                <c:pt idx="58">
                  <c:v>1.2999999999999999E-2</c:v>
                </c:pt>
                <c:pt idx="59">
                  <c:v>1.4999999999999999E-2</c:v>
                </c:pt>
                <c:pt idx="60">
                  <c:v>1.6E-2</c:v>
                </c:pt>
                <c:pt idx="61">
                  <c:v>1.7000000000000001E-2</c:v>
                </c:pt>
                <c:pt idx="62">
                  <c:v>1.4999999999999999E-2</c:v>
                </c:pt>
                <c:pt idx="63">
                  <c:v>1.6E-2</c:v>
                </c:pt>
                <c:pt idx="64">
                  <c:v>1.7999999999999999E-2</c:v>
                </c:pt>
                <c:pt idx="65">
                  <c:v>1.7000000000000001E-2</c:v>
                </c:pt>
                <c:pt idx="66">
                  <c:v>2.1999999999999999E-2</c:v>
                </c:pt>
                <c:pt idx="67">
                  <c:v>2.1999999999999999E-2</c:v>
                </c:pt>
                <c:pt idx="68">
                  <c:v>2.4E-2</c:v>
                </c:pt>
                <c:pt idx="69">
                  <c:v>2.5000000000000001E-2</c:v>
                </c:pt>
                <c:pt idx="70">
                  <c:v>2.3E-2</c:v>
                </c:pt>
                <c:pt idx="71">
                  <c:v>2.4E-2</c:v>
                </c:pt>
                <c:pt idx="72">
                  <c:v>2.9000000000000001E-2</c:v>
                </c:pt>
                <c:pt idx="73">
                  <c:v>2.8000000000000001E-2</c:v>
                </c:pt>
                <c:pt idx="74">
                  <c:v>3.1E-2</c:v>
                </c:pt>
                <c:pt idx="75">
                  <c:v>3.3000000000000002E-2</c:v>
                </c:pt>
                <c:pt idx="76">
                  <c:v>3.3000000000000002E-2</c:v>
                </c:pt>
                <c:pt idx="77">
                  <c:v>3.2000000000000001E-2</c:v>
                </c:pt>
                <c:pt idx="78">
                  <c:v>3.5999999999999997E-2</c:v>
                </c:pt>
                <c:pt idx="79">
                  <c:v>3.9E-2</c:v>
                </c:pt>
                <c:pt idx="80">
                  <c:v>4.1000000000000002E-2</c:v>
                </c:pt>
                <c:pt idx="81">
                  <c:v>4.2999999999999997E-2</c:v>
                </c:pt>
                <c:pt idx="82">
                  <c:v>0.04</c:v>
                </c:pt>
                <c:pt idx="83">
                  <c:v>3.7999999999999999E-2</c:v>
                </c:pt>
                <c:pt idx="84">
                  <c:v>3.9E-2</c:v>
                </c:pt>
                <c:pt idx="85">
                  <c:v>4.4999999999999998E-2</c:v>
                </c:pt>
                <c:pt idx="86">
                  <c:v>4.3999999999999997E-2</c:v>
                </c:pt>
                <c:pt idx="87">
                  <c:v>4.2999999999999997E-2</c:v>
                </c:pt>
                <c:pt idx="88">
                  <c:v>0.05</c:v>
                </c:pt>
                <c:pt idx="89">
                  <c:v>5.0999999999999997E-2</c:v>
                </c:pt>
                <c:pt idx="90">
                  <c:v>5.3999999999999999E-2</c:v>
                </c:pt>
                <c:pt idx="91">
                  <c:v>5.2999999999999999E-2</c:v>
                </c:pt>
                <c:pt idx="92">
                  <c:v>5.8000000000000003E-2</c:v>
                </c:pt>
                <c:pt idx="93">
                  <c:v>0.06</c:v>
                </c:pt>
                <c:pt idx="94">
                  <c:v>6.4000000000000001E-2</c:v>
                </c:pt>
                <c:pt idx="95">
                  <c:v>5.8999999999999997E-2</c:v>
                </c:pt>
                <c:pt idx="96">
                  <c:v>5.8999999999999997E-2</c:v>
                </c:pt>
                <c:pt idx="97">
                  <c:v>5.6000000000000001E-2</c:v>
                </c:pt>
                <c:pt idx="98">
                  <c:v>6.5000000000000002E-2</c:v>
                </c:pt>
                <c:pt idx="99">
                  <c:v>7.0999999999999994E-2</c:v>
                </c:pt>
                <c:pt idx="100">
                  <c:v>6.7000000000000004E-2</c:v>
                </c:pt>
                <c:pt idx="101">
                  <c:v>6.7000000000000004E-2</c:v>
                </c:pt>
                <c:pt idx="102">
                  <c:v>7.3999999999999996E-2</c:v>
                </c:pt>
                <c:pt idx="103">
                  <c:v>7.0000000000000007E-2</c:v>
                </c:pt>
                <c:pt idx="104">
                  <c:v>7.3999999999999996E-2</c:v>
                </c:pt>
                <c:pt idx="105">
                  <c:v>7.2999999999999995E-2</c:v>
                </c:pt>
                <c:pt idx="106">
                  <c:v>7.8E-2</c:v>
                </c:pt>
                <c:pt idx="107">
                  <c:v>8.5999999999999993E-2</c:v>
                </c:pt>
                <c:pt idx="108">
                  <c:v>8.8999999999999996E-2</c:v>
                </c:pt>
                <c:pt idx="109">
                  <c:v>7.0000000000000007E-2</c:v>
                </c:pt>
                <c:pt idx="110">
                  <c:v>8.4000000000000005E-2</c:v>
                </c:pt>
                <c:pt idx="111">
                  <c:v>7.5999999999999998E-2</c:v>
                </c:pt>
                <c:pt idx="112">
                  <c:v>8.1000000000000003E-2</c:v>
                </c:pt>
                <c:pt idx="113">
                  <c:v>7.6999999999999999E-2</c:v>
                </c:pt>
                <c:pt idx="114">
                  <c:v>7.3999999999999996E-2</c:v>
                </c:pt>
                <c:pt idx="115">
                  <c:v>7.0999999999999994E-2</c:v>
                </c:pt>
                <c:pt idx="116">
                  <c:v>7.0000000000000007E-2</c:v>
                </c:pt>
                <c:pt idx="117">
                  <c:v>7.0000000000000007E-2</c:v>
                </c:pt>
                <c:pt idx="118">
                  <c:v>7.0999999999999994E-2</c:v>
                </c:pt>
                <c:pt idx="119">
                  <c:v>7.2999999999999995E-2</c:v>
                </c:pt>
                <c:pt idx="120">
                  <c:v>7.3999999999999996E-2</c:v>
                </c:pt>
                <c:pt idx="121">
                  <c:v>7.9000000000000001E-2</c:v>
                </c:pt>
                <c:pt idx="122">
                  <c:v>8.2000000000000003E-2</c:v>
                </c:pt>
                <c:pt idx="123">
                  <c:v>7.8E-2</c:v>
                </c:pt>
                <c:pt idx="124">
                  <c:v>7.4999999999999997E-2</c:v>
                </c:pt>
                <c:pt idx="125">
                  <c:v>7.5999999999999998E-2</c:v>
                </c:pt>
                <c:pt idx="126">
                  <c:v>7.1999999999999995E-2</c:v>
                </c:pt>
                <c:pt idx="127">
                  <c:v>7.0000000000000007E-2</c:v>
                </c:pt>
                <c:pt idx="128">
                  <c:v>7.6999999999999999E-2</c:v>
                </c:pt>
                <c:pt idx="129">
                  <c:v>8.4000000000000005E-2</c:v>
                </c:pt>
                <c:pt idx="130">
                  <c:v>8.4000000000000005E-2</c:v>
                </c:pt>
                <c:pt idx="131">
                  <c:v>7.6999999999999999E-2</c:v>
                </c:pt>
                <c:pt idx="132">
                  <c:v>8.3000000000000004E-2</c:v>
                </c:pt>
                <c:pt idx="133">
                  <c:v>8.5999999999999993E-2</c:v>
                </c:pt>
                <c:pt idx="134">
                  <c:v>9.1999999999999998E-2</c:v>
                </c:pt>
                <c:pt idx="135">
                  <c:v>9.0999999999999998E-2</c:v>
                </c:pt>
                <c:pt idx="136">
                  <c:v>0.09</c:v>
                </c:pt>
                <c:pt idx="137">
                  <c:v>9.0999999999999998E-2</c:v>
                </c:pt>
                <c:pt idx="138">
                  <c:v>9.8000000000000004E-2</c:v>
                </c:pt>
                <c:pt idx="139">
                  <c:v>0.10299999999999999</c:v>
                </c:pt>
                <c:pt idx="140">
                  <c:v>0.111</c:v>
                </c:pt>
                <c:pt idx="141">
                  <c:v>0.106</c:v>
                </c:pt>
                <c:pt idx="142">
                  <c:v>0.104</c:v>
                </c:pt>
                <c:pt idx="143">
                  <c:v>0.108</c:v>
                </c:pt>
                <c:pt idx="144">
                  <c:v>0.104</c:v>
                </c:pt>
                <c:pt idx="145">
                  <c:v>9.6000000000000002E-2</c:v>
                </c:pt>
                <c:pt idx="146">
                  <c:v>0.10199999999999999</c:v>
                </c:pt>
                <c:pt idx="147">
                  <c:v>0.10199999999999999</c:v>
                </c:pt>
                <c:pt idx="148">
                  <c:v>0.10100000000000001</c:v>
                </c:pt>
                <c:pt idx="149">
                  <c:v>9.9000000000000005E-2</c:v>
                </c:pt>
                <c:pt idx="150">
                  <c:v>9.4E-2</c:v>
                </c:pt>
                <c:pt idx="151">
                  <c:v>9.0999999999999998E-2</c:v>
                </c:pt>
                <c:pt idx="152">
                  <c:v>0.109</c:v>
                </c:pt>
                <c:pt idx="153">
                  <c:v>0.12</c:v>
                </c:pt>
                <c:pt idx="154">
                  <c:v>0.113</c:v>
                </c:pt>
                <c:pt idx="155">
                  <c:v>0.123</c:v>
                </c:pt>
                <c:pt idx="156">
                  <c:v>0.114</c:v>
                </c:pt>
                <c:pt idx="157">
                  <c:v>0.11899999999999999</c:v>
                </c:pt>
                <c:pt idx="158">
                  <c:v>0.121</c:v>
                </c:pt>
                <c:pt idx="159">
                  <c:v>0.107</c:v>
                </c:pt>
                <c:pt idx="160">
                  <c:v>6.3E-2</c:v>
                </c:pt>
                <c:pt idx="161">
                  <c:v>0.10299999999999999</c:v>
                </c:pt>
                <c:pt idx="162">
                  <c:v>0.107</c:v>
                </c:pt>
                <c:pt idx="163">
                  <c:v>0.104</c:v>
                </c:pt>
                <c:pt idx="164">
                  <c:v>0.106</c:v>
                </c:pt>
                <c:pt idx="165">
                  <c:v>0.1</c:v>
                </c:pt>
                <c:pt idx="166">
                  <c:v>0.10299999999999999</c:v>
                </c:pt>
                <c:pt idx="167">
                  <c:v>9.6000000000000002E-2</c:v>
                </c:pt>
                <c:pt idx="168">
                  <c:v>9.5000000000000001E-2</c:v>
                </c:pt>
                <c:pt idx="169">
                  <c:v>6.7000000000000004E-2</c:v>
                </c:pt>
                <c:pt idx="170">
                  <c:v>9.0999999999999998E-2</c:v>
                </c:pt>
                <c:pt idx="171">
                  <c:v>8.5999999999999993E-2</c:v>
                </c:pt>
                <c:pt idx="172">
                  <c:v>8.7999999999999995E-2</c:v>
                </c:pt>
                <c:pt idx="173">
                  <c:v>8.5999999999999993E-2</c:v>
                </c:pt>
                <c:pt idx="174">
                  <c:v>8.4000000000000005E-2</c:v>
                </c:pt>
                <c:pt idx="175">
                  <c:v>8.2000000000000003E-2</c:v>
                </c:pt>
                <c:pt idx="176">
                  <c:v>0.09</c:v>
                </c:pt>
                <c:pt idx="177">
                  <c:v>8.6999999999999994E-2</c:v>
                </c:pt>
                <c:pt idx="178">
                  <c:v>8.5000000000000006E-2</c:v>
                </c:pt>
                <c:pt idx="179">
                  <c:v>8.5000000000000006E-2</c:v>
                </c:pt>
                <c:pt idx="180">
                  <c:v>8.4000000000000005E-2</c:v>
                </c:pt>
                <c:pt idx="181">
                  <c:v>7.8E-2</c:v>
                </c:pt>
                <c:pt idx="182">
                  <c:v>9.1999999999999998E-2</c:v>
                </c:pt>
                <c:pt idx="183">
                  <c:v>9.5000000000000001E-2</c:v>
                </c:pt>
                <c:pt idx="184">
                  <c:v>9.5000000000000001E-2</c:v>
                </c:pt>
                <c:pt idx="185">
                  <c:v>9.4E-2</c:v>
                </c:pt>
                <c:pt idx="186">
                  <c:v>8.8999999999999996E-2</c:v>
                </c:pt>
                <c:pt idx="187">
                  <c:v>9.0999999999999998E-2</c:v>
                </c:pt>
                <c:pt idx="188">
                  <c:v>0.09</c:v>
                </c:pt>
                <c:pt idx="189">
                  <c:v>8.6999999999999994E-2</c:v>
                </c:pt>
                <c:pt idx="190">
                  <c:v>9.4E-2</c:v>
                </c:pt>
                <c:pt idx="191">
                  <c:v>8.7999999999999995E-2</c:v>
                </c:pt>
                <c:pt idx="192">
                  <c:v>9.2999999999999999E-2</c:v>
                </c:pt>
                <c:pt idx="193">
                  <c:v>9.2999999999999999E-2</c:v>
                </c:pt>
                <c:pt idx="194">
                  <c:v>9.6000000000000002E-2</c:v>
                </c:pt>
                <c:pt idx="195">
                  <c:v>9.2999999999999999E-2</c:v>
                </c:pt>
                <c:pt idx="196">
                  <c:v>0.104</c:v>
                </c:pt>
                <c:pt idx="197">
                  <c:v>0.10100000000000001</c:v>
                </c:pt>
                <c:pt idx="198">
                  <c:v>0.10299999999999999</c:v>
                </c:pt>
                <c:pt idx="199">
                  <c:v>9.8000000000000004E-2</c:v>
                </c:pt>
                <c:pt idx="200">
                  <c:v>9.1999999999999998E-2</c:v>
                </c:pt>
                <c:pt idx="201">
                  <c:v>8.8999999999999996E-2</c:v>
                </c:pt>
                <c:pt idx="202">
                  <c:v>8.8999999999999996E-2</c:v>
                </c:pt>
                <c:pt idx="203">
                  <c:v>8.7999999999999995E-2</c:v>
                </c:pt>
                <c:pt idx="204">
                  <c:v>7.9000000000000001E-2</c:v>
                </c:pt>
                <c:pt idx="205">
                  <c:v>8.2000000000000003E-2</c:v>
                </c:pt>
                <c:pt idx="206">
                  <c:v>8.2000000000000003E-2</c:v>
                </c:pt>
                <c:pt idx="207">
                  <c:v>8.5999999999999993E-2</c:v>
                </c:pt>
                <c:pt idx="208">
                  <c:v>8.8999999999999996E-2</c:v>
                </c:pt>
                <c:pt idx="209">
                  <c:v>8.5000000000000006E-2</c:v>
                </c:pt>
                <c:pt idx="210">
                  <c:v>8.5000000000000006E-2</c:v>
                </c:pt>
                <c:pt idx="211">
                  <c:v>8.5000000000000006E-2</c:v>
                </c:pt>
                <c:pt idx="212">
                  <c:v>8.4000000000000005E-2</c:v>
                </c:pt>
                <c:pt idx="213">
                  <c:v>8.4000000000000005E-2</c:v>
                </c:pt>
                <c:pt idx="214">
                  <c:v>8.3000000000000004E-2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38-4286-BAD4-16B27C131671}"/>
            </c:ext>
          </c:extLst>
        </c:ser>
        <c:ser>
          <c:idx val="5"/>
          <c:order val="2"/>
          <c:tx>
            <c:strRef>
              <c:f>'42'!$G$28</c:f>
              <c:strCache>
                <c:ptCount val="1"/>
                <c:pt idx="0">
                  <c:v>Mississippian</c:v>
                </c:pt>
              </c:strCache>
            </c:strRef>
          </c:tx>
          <c:spPr>
            <a:solidFill>
              <a:schemeClr val="accent2">
                <a:alpha val="65000"/>
              </a:schemeClr>
            </a:solidFill>
            <a:ln>
              <a:noFill/>
            </a:ln>
          </c:spPr>
          <c:cat>
            <c:numRef>
              <c:f>'42'!$A$29:$A$244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'42'!$G$29:$G$244</c:f>
              <c:numCache>
                <c:formatCode>0.00</c:formatCode>
                <c:ptCount val="216"/>
                <c:pt idx="0">
                  <c:v>1.2E-2</c:v>
                </c:pt>
                <c:pt idx="1">
                  <c:v>1.4999999999999999E-2</c:v>
                </c:pt>
                <c:pt idx="2">
                  <c:v>1.4E-2</c:v>
                </c:pt>
                <c:pt idx="3">
                  <c:v>1.4999999999999999E-2</c:v>
                </c:pt>
                <c:pt idx="4">
                  <c:v>1.6E-2</c:v>
                </c:pt>
                <c:pt idx="5">
                  <c:v>1.4E-2</c:v>
                </c:pt>
                <c:pt idx="6">
                  <c:v>1.6E-2</c:v>
                </c:pt>
                <c:pt idx="7">
                  <c:v>1.7000000000000001E-2</c:v>
                </c:pt>
                <c:pt idx="8">
                  <c:v>1.4999999999999999E-2</c:v>
                </c:pt>
                <c:pt idx="9">
                  <c:v>1.6E-2</c:v>
                </c:pt>
                <c:pt idx="10">
                  <c:v>1.6E-2</c:v>
                </c:pt>
                <c:pt idx="11">
                  <c:v>1.2999999999999999E-2</c:v>
                </c:pt>
                <c:pt idx="12">
                  <c:v>1.7000000000000001E-2</c:v>
                </c:pt>
                <c:pt idx="13">
                  <c:v>1.7000000000000001E-2</c:v>
                </c:pt>
                <c:pt idx="14">
                  <c:v>1.9E-2</c:v>
                </c:pt>
                <c:pt idx="15">
                  <c:v>1.7999999999999999E-2</c:v>
                </c:pt>
                <c:pt idx="16">
                  <c:v>1.7999999999999999E-2</c:v>
                </c:pt>
                <c:pt idx="17">
                  <c:v>1.6E-2</c:v>
                </c:pt>
                <c:pt idx="18">
                  <c:v>1.6E-2</c:v>
                </c:pt>
                <c:pt idx="19">
                  <c:v>1.6E-2</c:v>
                </c:pt>
                <c:pt idx="20">
                  <c:v>1.6E-2</c:v>
                </c:pt>
                <c:pt idx="21">
                  <c:v>1.4999999999999999E-2</c:v>
                </c:pt>
                <c:pt idx="22">
                  <c:v>1.7000000000000001E-2</c:v>
                </c:pt>
                <c:pt idx="23">
                  <c:v>1.7000000000000001E-2</c:v>
                </c:pt>
                <c:pt idx="24">
                  <c:v>1.7000000000000001E-2</c:v>
                </c:pt>
                <c:pt idx="25">
                  <c:v>1.9E-2</c:v>
                </c:pt>
                <c:pt idx="26">
                  <c:v>1.7000000000000001E-2</c:v>
                </c:pt>
                <c:pt idx="27">
                  <c:v>1.7999999999999999E-2</c:v>
                </c:pt>
                <c:pt idx="28">
                  <c:v>1.7999999999999999E-2</c:v>
                </c:pt>
                <c:pt idx="29">
                  <c:v>1.9E-2</c:v>
                </c:pt>
                <c:pt idx="30">
                  <c:v>1.7999999999999999E-2</c:v>
                </c:pt>
                <c:pt idx="31">
                  <c:v>1.7000000000000001E-2</c:v>
                </c:pt>
                <c:pt idx="32">
                  <c:v>1.6E-2</c:v>
                </c:pt>
                <c:pt idx="33">
                  <c:v>1.6E-2</c:v>
                </c:pt>
                <c:pt idx="34">
                  <c:v>1.7000000000000001E-2</c:v>
                </c:pt>
                <c:pt idx="35">
                  <c:v>1.4999999999999999E-2</c:v>
                </c:pt>
                <c:pt idx="36">
                  <c:v>1.4E-2</c:v>
                </c:pt>
                <c:pt idx="37">
                  <c:v>1.6E-2</c:v>
                </c:pt>
                <c:pt idx="38">
                  <c:v>1.7000000000000001E-2</c:v>
                </c:pt>
                <c:pt idx="39">
                  <c:v>1.7999999999999999E-2</c:v>
                </c:pt>
                <c:pt idx="40">
                  <c:v>1.6E-2</c:v>
                </c:pt>
                <c:pt idx="41">
                  <c:v>1.6E-2</c:v>
                </c:pt>
                <c:pt idx="42">
                  <c:v>1.7000000000000001E-2</c:v>
                </c:pt>
                <c:pt idx="43">
                  <c:v>1.7000000000000001E-2</c:v>
                </c:pt>
                <c:pt idx="44">
                  <c:v>1.7000000000000001E-2</c:v>
                </c:pt>
                <c:pt idx="45">
                  <c:v>1.7000000000000001E-2</c:v>
                </c:pt>
                <c:pt idx="46">
                  <c:v>1.9E-2</c:v>
                </c:pt>
                <c:pt idx="47">
                  <c:v>1.9E-2</c:v>
                </c:pt>
                <c:pt idx="48">
                  <c:v>1.9E-2</c:v>
                </c:pt>
                <c:pt idx="49">
                  <c:v>1.7000000000000001E-2</c:v>
                </c:pt>
                <c:pt idx="50">
                  <c:v>2.1999999999999999E-2</c:v>
                </c:pt>
                <c:pt idx="51">
                  <c:v>2.1999999999999999E-2</c:v>
                </c:pt>
                <c:pt idx="52">
                  <c:v>2.3E-2</c:v>
                </c:pt>
                <c:pt idx="53">
                  <c:v>2.1999999999999999E-2</c:v>
                </c:pt>
                <c:pt idx="54">
                  <c:v>2.4E-2</c:v>
                </c:pt>
                <c:pt idx="55">
                  <c:v>2.5000000000000001E-2</c:v>
                </c:pt>
                <c:pt idx="56">
                  <c:v>2.8000000000000001E-2</c:v>
                </c:pt>
                <c:pt idx="57">
                  <c:v>2.9000000000000001E-2</c:v>
                </c:pt>
                <c:pt idx="58">
                  <c:v>0.03</c:v>
                </c:pt>
                <c:pt idx="59">
                  <c:v>0.03</c:v>
                </c:pt>
                <c:pt idx="60">
                  <c:v>3.3000000000000002E-2</c:v>
                </c:pt>
                <c:pt idx="61">
                  <c:v>3.5999999999999997E-2</c:v>
                </c:pt>
                <c:pt idx="62">
                  <c:v>3.5999999999999997E-2</c:v>
                </c:pt>
                <c:pt idx="63">
                  <c:v>3.7999999999999999E-2</c:v>
                </c:pt>
                <c:pt idx="64">
                  <c:v>4.2000000000000003E-2</c:v>
                </c:pt>
                <c:pt idx="65">
                  <c:v>4.2000000000000003E-2</c:v>
                </c:pt>
                <c:pt idx="66">
                  <c:v>4.2999999999999997E-2</c:v>
                </c:pt>
                <c:pt idx="67">
                  <c:v>4.7E-2</c:v>
                </c:pt>
                <c:pt idx="68">
                  <c:v>4.9000000000000002E-2</c:v>
                </c:pt>
                <c:pt idx="69">
                  <c:v>5.6000000000000001E-2</c:v>
                </c:pt>
                <c:pt idx="70">
                  <c:v>5.8999999999999997E-2</c:v>
                </c:pt>
                <c:pt idx="71">
                  <c:v>6.3E-2</c:v>
                </c:pt>
                <c:pt idx="72">
                  <c:v>6.5000000000000002E-2</c:v>
                </c:pt>
                <c:pt idx="73">
                  <c:v>5.2999999999999999E-2</c:v>
                </c:pt>
                <c:pt idx="74">
                  <c:v>6.5000000000000002E-2</c:v>
                </c:pt>
                <c:pt idx="75">
                  <c:v>7.2999999999999995E-2</c:v>
                </c:pt>
                <c:pt idx="76">
                  <c:v>7.6999999999999999E-2</c:v>
                </c:pt>
                <c:pt idx="77">
                  <c:v>7.4999999999999997E-2</c:v>
                </c:pt>
                <c:pt idx="78">
                  <c:v>7.5999999999999998E-2</c:v>
                </c:pt>
                <c:pt idx="79">
                  <c:v>7.6999999999999999E-2</c:v>
                </c:pt>
                <c:pt idx="80">
                  <c:v>7.6999999999999999E-2</c:v>
                </c:pt>
                <c:pt idx="81">
                  <c:v>7.9000000000000001E-2</c:v>
                </c:pt>
                <c:pt idx="82">
                  <c:v>8.4000000000000005E-2</c:v>
                </c:pt>
                <c:pt idx="83">
                  <c:v>7.8E-2</c:v>
                </c:pt>
                <c:pt idx="84">
                  <c:v>0.08</c:v>
                </c:pt>
                <c:pt idx="85">
                  <c:v>7.6999999999999999E-2</c:v>
                </c:pt>
                <c:pt idx="86">
                  <c:v>8.5999999999999993E-2</c:v>
                </c:pt>
                <c:pt idx="87">
                  <c:v>6.3E-2</c:v>
                </c:pt>
                <c:pt idx="88">
                  <c:v>9.1999999999999998E-2</c:v>
                </c:pt>
                <c:pt idx="89">
                  <c:v>0.09</c:v>
                </c:pt>
                <c:pt idx="90">
                  <c:v>9.2999999999999999E-2</c:v>
                </c:pt>
                <c:pt idx="91">
                  <c:v>0.112</c:v>
                </c:pt>
                <c:pt idx="92">
                  <c:v>0.104</c:v>
                </c:pt>
                <c:pt idx="93">
                  <c:v>0.111</c:v>
                </c:pt>
                <c:pt idx="94">
                  <c:v>0.115</c:v>
                </c:pt>
                <c:pt idx="95">
                  <c:v>0.12</c:v>
                </c:pt>
                <c:pt idx="96">
                  <c:v>0.11799999999999999</c:v>
                </c:pt>
                <c:pt idx="97">
                  <c:v>0.123</c:v>
                </c:pt>
                <c:pt idx="98">
                  <c:v>0.13900000000000001</c:v>
                </c:pt>
                <c:pt idx="99">
                  <c:v>0.13500000000000001</c:v>
                </c:pt>
                <c:pt idx="100">
                  <c:v>0.13300000000000001</c:v>
                </c:pt>
                <c:pt idx="101">
                  <c:v>0.13700000000000001</c:v>
                </c:pt>
                <c:pt idx="102">
                  <c:v>0.128</c:v>
                </c:pt>
                <c:pt idx="103">
                  <c:v>0.13300000000000001</c:v>
                </c:pt>
                <c:pt idx="104">
                  <c:v>0.13200000000000001</c:v>
                </c:pt>
                <c:pt idx="105">
                  <c:v>0.13600000000000001</c:v>
                </c:pt>
                <c:pt idx="106">
                  <c:v>0.129</c:v>
                </c:pt>
                <c:pt idx="107">
                  <c:v>0.13900000000000001</c:v>
                </c:pt>
                <c:pt idx="108">
                  <c:v>0.14199999999999999</c:v>
                </c:pt>
                <c:pt idx="109">
                  <c:v>0.13100000000000001</c:v>
                </c:pt>
                <c:pt idx="110">
                  <c:v>0.13900000000000001</c:v>
                </c:pt>
                <c:pt idx="111">
                  <c:v>0.13400000000000001</c:v>
                </c:pt>
                <c:pt idx="112">
                  <c:v>0.14099999999999999</c:v>
                </c:pt>
                <c:pt idx="113">
                  <c:v>0.14599999999999999</c:v>
                </c:pt>
                <c:pt idx="114">
                  <c:v>0.14099999999999999</c:v>
                </c:pt>
                <c:pt idx="115">
                  <c:v>0.14599999999999999</c:v>
                </c:pt>
                <c:pt idx="116">
                  <c:v>0.14299999999999999</c:v>
                </c:pt>
                <c:pt idx="117">
                  <c:v>0.14799999999999999</c:v>
                </c:pt>
                <c:pt idx="118">
                  <c:v>0.14899999999999999</c:v>
                </c:pt>
                <c:pt idx="119">
                  <c:v>0.14499999999999999</c:v>
                </c:pt>
                <c:pt idx="120">
                  <c:v>0.14000000000000001</c:v>
                </c:pt>
                <c:pt idx="121">
                  <c:v>0.151</c:v>
                </c:pt>
                <c:pt idx="122">
                  <c:v>0.153</c:v>
                </c:pt>
                <c:pt idx="123">
                  <c:v>0.159</c:v>
                </c:pt>
                <c:pt idx="124">
                  <c:v>0.157</c:v>
                </c:pt>
                <c:pt idx="125">
                  <c:v>0.16700000000000001</c:v>
                </c:pt>
                <c:pt idx="126">
                  <c:v>0.17599999999999999</c:v>
                </c:pt>
                <c:pt idx="127">
                  <c:v>0.189</c:v>
                </c:pt>
                <c:pt idx="128">
                  <c:v>0.185</c:v>
                </c:pt>
                <c:pt idx="129">
                  <c:v>0.19700000000000001</c:v>
                </c:pt>
                <c:pt idx="130">
                  <c:v>0.20599999999999999</c:v>
                </c:pt>
                <c:pt idx="131">
                  <c:v>0.21299999999999999</c:v>
                </c:pt>
                <c:pt idx="132">
                  <c:v>0.23699999999999999</c:v>
                </c:pt>
                <c:pt idx="133">
                  <c:v>0.23300000000000001</c:v>
                </c:pt>
                <c:pt idx="134">
                  <c:v>0.24299999999999999</c:v>
                </c:pt>
                <c:pt idx="135">
                  <c:v>0.22600000000000001</c:v>
                </c:pt>
                <c:pt idx="136">
                  <c:v>0.22900000000000001</c:v>
                </c:pt>
                <c:pt idx="137">
                  <c:v>0.216</c:v>
                </c:pt>
                <c:pt idx="138">
                  <c:v>0.219</c:v>
                </c:pt>
                <c:pt idx="139">
                  <c:v>0.25900000000000001</c:v>
                </c:pt>
                <c:pt idx="140">
                  <c:v>0.24199999999999999</c:v>
                </c:pt>
                <c:pt idx="141">
                  <c:v>0.26300000000000001</c:v>
                </c:pt>
                <c:pt idx="142">
                  <c:v>0.26200000000000001</c:v>
                </c:pt>
                <c:pt idx="143">
                  <c:v>0.26200000000000001</c:v>
                </c:pt>
                <c:pt idx="144">
                  <c:v>0.25900000000000001</c:v>
                </c:pt>
                <c:pt idx="145">
                  <c:v>0.252</c:v>
                </c:pt>
                <c:pt idx="146">
                  <c:v>0.27700000000000002</c:v>
                </c:pt>
                <c:pt idx="147">
                  <c:v>0.3</c:v>
                </c:pt>
                <c:pt idx="148">
                  <c:v>0.29399999999999998</c:v>
                </c:pt>
                <c:pt idx="149">
                  <c:v>0.28599999999999998</c:v>
                </c:pt>
                <c:pt idx="150">
                  <c:v>0.29199999999999998</c:v>
                </c:pt>
                <c:pt idx="151">
                  <c:v>0.28299999999999997</c:v>
                </c:pt>
                <c:pt idx="152">
                  <c:v>0.307</c:v>
                </c:pt>
                <c:pt idx="153">
                  <c:v>0.28799999999999998</c:v>
                </c:pt>
                <c:pt idx="154">
                  <c:v>0.26800000000000002</c:v>
                </c:pt>
                <c:pt idx="155">
                  <c:v>0.27</c:v>
                </c:pt>
                <c:pt idx="156">
                  <c:v>0.24299999999999999</c:v>
                </c:pt>
                <c:pt idx="157">
                  <c:v>0.23499999999999999</c:v>
                </c:pt>
                <c:pt idx="158">
                  <c:v>0.23400000000000001</c:v>
                </c:pt>
                <c:pt idx="159">
                  <c:v>0.21</c:v>
                </c:pt>
                <c:pt idx="160">
                  <c:v>0.154</c:v>
                </c:pt>
                <c:pt idx="161">
                  <c:v>0.188</c:v>
                </c:pt>
                <c:pt idx="162">
                  <c:v>0.20300000000000001</c:v>
                </c:pt>
                <c:pt idx="163">
                  <c:v>0.189</c:v>
                </c:pt>
                <c:pt idx="164">
                  <c:v>0.17599999999999999</c:v>
                </c:pt>
                <c:pt idx="165">
                  <c:v>0.16800000000000001</c:v>
                </c:pt>
                <c:pt idx="166">
                  <c:v>0.2</c:v>
                </c:pt>
                <c:pt idx="167">
                  <c:v>0.18099999999999999</c:v>
                </c:pt>
                <c:pt idx="168">
                  <c:v>0.17299999999999999</c:v>
                </c:pt>
                <c:pt idx="169">
                  <c:v>0.121</c:v>
                </c:pt>
                <c:pt idx="170">
                  <c:v>0.16700000000000001</c:v>
                </c:pt>
                <c:pt idx="171">
                  <c:v>0.16900000000000001</c:v>
                </c:pt>
                <c:pt idx="172">
                  <c:v>0.16900000000000001</c:v>
                </c:pt>
                <c:pt idx="173">
                  <c:v>0.16300000000000001</c:v>
                </c:pt>
                <c:pt idx="174">
                  <c:v>0.157</c:v>
                </c:pt>
                <c:pt idx="175">
                  <c:v>0.153</c:v>
                </c:pt>
                <c:pt idx="176">
                  <c:v>0.157</c:v>
                </c:pt>
                <c:pt idx="177">
                  <c:v>0.16</c:v>
                </c:pt>
                <c:pt idx="178">
                  <c:v>0.153</c:v>
                </c:pt>
                <c:pt idx="179">
                  <c:v>0.153</c:v>
                </c:pt>
                <c:pt idx="180">
                  <c:v>0.15</c:v>
                </c:pt>
                <c:pt idx="181">
                  <c:v>0.14499999999999999</c:v>
                </c:pt>
                <c:pt idx="182">
                  <c:v>0.157</c:v>
                </c:pt>
                <c:pt idx="183">
                  <c:v>0.157</c:v>
                </c:pt>
                <c:pt idx="184">
                  <c:v>0.156</c:v>
                </c:pt>
                <c:pt idx="185">
                  <c:v>0.151</c:v>
                </c:pt>
                <c:pt idx="186">
                  <c:v>0.14599999999999999</c:v>
                </c:pt>
                <c:pt idx="187">
                  <c:v>0.14899999999999999</c:v>
                </c:pt>
                <c:pt idx="188">
                  <c:v>0.14199999999999999</c:v>
                </c:pt>
                <c:pt idx="189">
                  <c:v>0.154</c:v>
                </c:pt>
                <c:pt idx="190">
                  <c:v>0.16</c:v>
                </c:pt>
                <c:pt idx="191">
                  <c:v>0.151</c:v>
                </c:pt>
                <c:pt idx="192">
                  <c:v>0.157</c:v>
                </c:pt>
                <c:pt idx="193">
                  <c:v>0.155</c:v>
                </c:pt>
                <c:pt idx="194">
                  <c:v>0.154</c:v>
                </c:pt>
                <c:pt idx="195">
                  <c:v>0.14799999999999999</c:v>
                </c:pt>
                <c:pt idx="196">
                  <c:v>0.14899999999999999</c:v>
                </c:pt>
                <c:pt idx="197">
                  <c:v>0.14299999999999999</c:v>
                </c:pt>
                <c:pt idx="198">
                  <c:v>0.14299999999999999</c:v>
                </c:pt>
                <c:pt idx="199">
                  <c:v>0.13600000000000001</c:v>
                </c:pt>
                <c:pt idx="200">
                  <c:v>0.13500000000000001</c:v>
                </c:pt>
                <c:pt idx="201">
                  <c:v>0.13500000000000001</c:v>
                </c:pt>
                <c:pt idx="202">
                  <c:v>0.13700000000000001</c:v>
                </c:pt>
                <c:pt idx="203">
                  <c:v>0.13600000000000001</c:v>
                </c:pt>
                <c:pt idx="204">
                  <c:v>0.121</c:v>
                </c:pt>
                <c:pt idx="205">
                  <c:v>0.13300000000000001</c:v>
                </c:pt>
                <c:pt idx="206">
                  <c:v>0.128</c:v>
                </c:pt>
                <c:pt idx="207">
                  <c:v>0.128</c:v>
                </c:pt>
                <c:pt idx="208">
                  <c:v>0.12</c:v>
                </c:pt>
                <c:pt idx="209">
                  <c:v>0.11600000000000001</c:v>
                </c:pt>
                <c:pt idx="210">
                  <c:v>0.115</c:v>
                </c:pt>
                <c:pt idx="211">
                  <c:v>0.114</c:v>
                </c:pt>
                <c:pt idx="212">
                  <c:v>0.113</c:v>
                </c:pt>
                <c:pt idx="213">
                  <c:v>0.112</c:v>
                </c:pt>
                <c:pt idx="214">
                  <c:v>0.11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38-4286-BAD4-16B27C131671}"/>
            </c:ext>
          </c:extLst>
        </c:ser>
        <c:ser>
          <c:idx val="4"/>
          <c:order val="3"/>
          <c:tx>
            <c:strRef>
              <c:f>'42'!$F$28</c:f>
              <c:strCache>
                <c:ptCount val="1"/>
                <c:pt idx="0">
                  <c:v>Austin Chalk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cat>
            <c:numRef>
              <c:f>'42'!$A$29:$A$244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'42'!$F$29:$F$244</c:f>
              <c:numCache>
                <c:formatCode>0.00</c:formatCode>
                <c:ptCount val="216"/>
                <c:pt idx="0">
                  <c:v>0.04</c:v>
                </c:pt>
                <c:pt idx="1">
                  <c:v>4.2000000000000003E-2</c:v>
                </c:pt>
                <c:pt idx="2">
                  <c:v>0.04</c:v>
                </c:pt>
                <c:pt idx="3">
                  <c:v>4.2999999999999997E-2</c:v>
                </c:pt>
                <c:pt idx="4">
                  <c:v>4.2000000000000003E-2</c:v>
                </c:pt>
                <c:pt idx="5">
                  <c:v>4.2000000000000003E-2</c:v>
                </c:pt>
                <c:pt idx="6">
                  <c:v>0.04</c:v>
                </c:pt>
                <c:pt idx="7">
                  <c:v>4.2000000000000003E-2</c:v>
                </c:pt>
                <c:pt idx="8">
                  <c:v>0.04</c:v>
                </c:pt>
                <c:pt idx="9">
                  <c:v>0.04</c:v>
                </c:pt>
                <c:pt idx="10">
                  <c:v>4.1000000000000002E-2</c:v>
                </c:pt>
                <c:pt idx="11">
                  <c:v>4.1000000000000002E-2</c:v>
                </c:pt>
                <c:pt idx="12">
                  <c:v>4.2000000000000003E-2</c:v>
                </c:pt>
                <c:pt idx="13">
                  <c:v>0.04</c:v>
                </c:pt>
                <c:pt idx="14">
                  <c:v>4.3999999999999997E-2</c:v>
                </c:pt>
                <c:pt idx="15">
                  <c:v>4.2999999999999997E-2</c:v>
                </c:pt>
                <c:pt idx="16">
                  <c:v>4.2000000000000003E-2</c:v>
                </c:pt>
                <c:pt idx="17">
                  <c:v>4.2999999999999997E-2</c:v>
                </c:pt>
                <c:pt idx="18">
                  <c:v>4.2999999999999997E-2</c:v>
                </c:pt>
                <c:pt idx="19">
                  <c:v>4.2999999999999997E-2</c:v>
                </c:pt>
                <c:pt idx="20">
                  <c:v>3.9E-2</c:v>
                </c:pt>
                <c:pt idx="21">
                  <c:v>4.3999999999999997E-2</c:v>
                </c:pt>
                <c:pt idx="22">
                  <c:v>4.3999999999999997E-2</c:v>
                </c:pt>
                <c:pt idx="23">
                  <c:v>4.2999999999999997E-2</c:v>
                </c:pt>
                <c:pt idx="24">
                  <c:v>4.2000000000000003E-2</c:v>
                </c:pt>
                <c:pt idx="25">
                  <c:v>4.1000000000000002E-2</c:v>
                </c:pt>
                <c:pt idx="26">
                  <c:v>3.9E-2</c:v>
                </c:pt>
                <c:pt idx="27">
                  <c:v>3.7999999999999999E-2</c:v>
                </c:pt>
                <c:pt idx="28">
                  <c:v>3.6999999999999998E-2</c:v>
                </c:pt>
                <c:pt idx="29">
                  <c:v>3.5999999999999997E-2</c:v>
                </c:pt>
                <c:pt idx="30">
                  <c:v>3.5000000000000003E-2</c:v>
                </c:pt>
                <c:pt idx="31">
                  <c:v>3.4000000000000002E-2</c:v>
                </c:pt>
                <c:pt idx="32">
                  <c:v>3.5000000000000003E-2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3.5999999999999997E-2</c:v>
                </c:pt>
                <c:pt idx="37">
                  <c:v>3.5000000000000003E-2</c:v>
                </c:pt>
                <c:pt idx="38">
                  <c:v>3.5999999999999997E-2</c:v>
                </c:pt>
                <c:pt idx="39">
                  <c:v>3.5000000000000003E-2</c:v>
                </c:pt>
                <c:pt idx="40">
                  <c:v>3.5999999999999997E-2</c:v>
                </c:pt>
                <c:pt idx="41">
                  <c:v>3.5999999999999997E-2</c:v>
                </c:pt>
                <c:pt idx="42">
                  <c:v>3.5999999999999997E-2</c:v>
                </c:pt>
                <c:pt idx="43">
                  <c:v>3.5999999999999997E-2</c:v>
                </c:pt>
                <c:pt idx="44">
                  <c:v>3.5999999999999997E-2</c:v>
                </c:pt>
                <c:pt idx="45">
                  <c:v>3.6999999999999998E-2</c:v>
                </c:pt>
                <c:pt idx="46">
                  <c:v>3.7999999999999999E-2</c:v>
                </c:pt>
                <c:pt idx="47">
                  <c:v>3.7999999999999999E-2</c:v>
                </c:pt>
                <c:pt idx="48">
                  <c:v>3.6999999999999998E-2</c:v>
                </c:pt>
                <c:pt idx="49">
                  <c:v>3.6999999999999998E-2</c:v>
                </c:pt>
                <c:pt idx="50">
                  <c:v>3.9E-2</c:v>
                </c:pt>
                <c:pt idx="51">
                  <c:v>3.7999999999999999E-2</c:v>
                </c:pt>
                <c:pt idx="52">
                  <c:v>3.9E-2</c:v>
                </c:pt>
                <c:pt idx="53">
                  <c:v>3.7999999999999999E-2</c:v>
                </c:pt>
                <c:pt idx="54">
                  <c:v>3.5000000000000003E-2</c:v>
                </c:pt>
                <c:pt idx="55">
                  <c:v>3.5999999999999997E-2</c:v>
                </c:pt>
                <c:pt idx="56">
                  <c:v>3.7999999999999999E-2</c:v>
                </c:pt>
                <c:pt idx="57">
                  <c:v>3.9E-2</c:v>
                </c:pt>
                <c:pt idx="58">
                  <c:v>4.1000000000000002E-2</c:v>
                </c:pt>
                <c:pt idx="59">
                  <c:v>0.04</c:v>
                </c:pt>
                <c:pt idx="60">
                  <c:v>3.9E-2</c:v>
                </c:pt>
                <c:pt idx="61">
                  <c:v>3.9E-2</c:v>
                </c:pt>
                <c:pt idx="62">
                  <c:v>3.6999999999999998E-2</c:v>
                </c:pt>
                <c:pt idx="63">
                  <c:v>3.6999999999999998E-2</c:v>
                </c:pt>
                <c:pt idx="64">
                  <c:v>3.6999999999999998E-2</c:v>
                </c:pt>
                <c:pt idx="65">
                  <c:v>3.6999999999999998E-2</c:v>
                </c:pt>
                <c:pt idx="66">
                  <c:v>3.5000000000000003E-2</c:v>
                </c:pt>
                <c:pt idx="67">
                  <c:v>3.5999999999999997E-2</c:v>
                </c:pt>
                <c:pt idx="68">
                  <c:v>3.5999999999999997E-2</c:v>
                </c:pt>
                <c:pt idx="69">
                  <c:v>3.5999999999999997E-2</c:v>
                </c:pt>
                <c:pt idx="70">
                  <c:v>3.5999999999999997E-2</c:v>
                </c:pt>
                <c:pt idx="71">
                  <c:v>3.5999999999999997E-2</c:v>
                </c:pt>
                <c:pt idx="72">
                  <c:v>3.6999999999999998E-2</c:v>
                </c:pt>
                <c:pt idx="73">
                  <c:v>3.5999999999999997E-2</c:v>
                </c:pt>
                <c:pt idx="74">
                  <c:v>3.5999999999999997E-2</c:v>
                </c:pt>
                <c:pt idx="75">
                  <c:v>3.4000000000000002E-2</c:v>
                </c:pt>
                <c:pt idx="76">
                  <c:v>3.5999999999999997E-2</c:v>
                </c:pt>
                <c:pt idx="77">
                  <c:v>3.5999999999999997E-2</c:v>
                </c:pt>
                <c:pt idx="78">
                  <c:v>3.5999999999999997E-2</c:v>
                </c:pt>
                <c:pt idx="79">
                  <c:v>3.5000000000000003E-2</c:v>
                </c:pt>
                <c:pt idx="80">
                  <c:v>3.5000000000000003E-2</c:v>
                </c:pt>
                <c:pt idx="81">
                  <c:v>3.4000000000000002E-2</c:v>
                </c:pt>
                <c:pt idx="82">
                  <c:v>3.4000000000000002E-2</c:v>
                </c:pt>
                <c:pt idx="83">
                  <c:v>3.5000000000000003E-2</c:v>
                </c:pt>
                <c:pt idx="84">
                  <c:v>3.4000000000000002E-2</c:v>
                </c:pt>
                <c:pt idx="85">
                  <c:v>3.3000000000000002E-2</c:v>
                </c:pt>
                <c:pt idx="86">
                  <c:v>3.2000000000000001E-2</c:v>
                </c:pt>
                <c:pt idx="87">
                  <c:v>3.3000000000000002E-2</c:v>
                </c:pt>
                <c:pt idx="88">
                  <c:v>3.3000000000000002E-2</c:v>
                </c:pt>
                <c:pt idx="89">
                  <c:v>3.3000000000000002E-2</c:v>
                </c:pt>
                <c:pt idx="90">
                  <c:v>3.3000000000000002E-2</c:v>
                </c:pt>
                <c:pt idx="91">
                  <c:v>3.5000000000000003E-2</c:v>
                </c:pt>
                <c:pt idx="92">
                  <c:v>3.6999999999999998E-2</c:v>
                </c:pt>
                <c:pt idx="93">
                  <c:v>3.6999999999999998E-2</c:v>
                </c:pt>
                <c:pt idx="94">
                  <c:v>3.6999999999999998E-2</c:v>
                </c:pt>
                <c:pt idx="95">
                  <c:v>3.7999999999999999E-2</c:v>
                </c:pt>
                <c:pt idx="96">
                  <c:v>3.9E-2</c:v>
                </c:pt>
                <c:pt idx="97">
                  <c:v>4.4999999999999998E-2</c:v>
                </c:pt>
                <c:pt idx="98">
                  <c:v>4.3999999999999997E-2</c:v>
                </c:pt>
                <c:pt idx="99">
                  <c:v>4.3999999999999997E-2</c:v>
                </c:pt>
                <c:pt idx="100">
                  <c:v>4.2999999999999997E-2</c:v>
                </c:pt>
                <c:pt idx="101">
                  <c:v>4.2999999999999997E-2</c:v>
                </c:pt>
                <c:pt idx="102">
                  <c:v>4.1000000000000002E-2</c:v>
                </c:pt>
                <c:pt idx="103">
                  <c:v>3.9E-2</c:v>
                </c:pt>
                <c:pt idx="104">
                  <c:v>3.9E-2</c:v>
                </c:pt>
                <c:pt idx="105">
                  <c:v>4.2000000000000003E-2</c:v>
                </c:pt>
                <c:pt idx="106">
                  <c:v>4.7E-2</c:v>
                </c:pt>
                <c:pt idx="107">
                  <c:v>4.7E-2</c:v>
                </c:pt>
                <c:pt idx="108">
                  <c:v>4.3999999999999997E-2</c:v>
                </c:pt>
                <c:pt idx="109">
                  <c:v>4.3999999999999997E-2</c:v>
                </c:pt>
                <c:pt idx="110">
                  <c:v>4.1000000000000002E-2</c:v>
                </c:pt>
                <c:pt idx="111">
                  <c:v>4.2000000000000003E-2</c:v>
                </c:pt>
                <c:pt idx="112">
                  <c:v>0.04</c:v>
                </c:pt>
                <c:pt idx="113">
                  <c:v>4.2000000000000003E-2</c:v>
                </c:pt>
                <c:pt idx="114">
                  <c:v>4.1000000000000002E-2</c:v>
                </c:pt>
                <c:pt idx="115">
                  <c:v>0.04</c:v>
                </c:pt>
                <c:pt idx="116">
                  <c:v>4.4999999999999998E-2</c:v>
                </c:pt>
                <c:pt idx="117">
                  <c:v>4.5999999999999999E-2</c:v>
                </c:pt>
                <c:pt idx="118">
                  <c:v>5.3999999999999999E-2</c:v>
                </c:pt>
                <c:pt idx="119">
                  <c:v>5.0999999999999997E-2</c:v>
                </c:pt>
                <c:pt idx="120">
                  <c:v>5.6000000000000001E-2</c:v>
                </c:pt>
                <c:pt idx="121">
                  <c:v>5.7000000000000002E-2</c:v>
                </c:pt>
                <c:pt idx="122">
                  <c:v>6.0999999999999999E-2</c:v>
                </c:pt>
                <c:pt idx="123">
                  <c:v>7.0999999999999994E-2</c:v>
                </c:pt>
                <c:pt idx="124">
                  <c:v>7.8E-2</c:v>
                </c:pt>
                <c:pt idx="125">
                  <c:v>7.5999999999999998E-2</c:v>
                </c:pt>
                <c:pt idx="126">
                  <c:v>6.7000000000000004E-2</c:v>
                </c:pt>
                <c:pt idx="127">
                  <c:v>5.6000000000000001E-2</c:v>
                </c:pt>
                <c:pt idx="128">
                  <c:v>7.0999999999999994E-2</c:v>
                </c:pt>
                <c:pt idx="129">
                  <c:v>9.8000000000000004E-2</c:v>
                </c:pt>
                <c:pt idx="130">
                  <c:v>9.0999999999999998E-2</c:v>
                </c:pt>
                <c:pt idx="131">
                  <c:v>8.8999999999999996E-2</c:v>
                </c:pt>
                <c:pt idx="132">
                  <c:v>8.6999999999999994E-2</c:v>
                </c:pt>
                <c:pt idx="133">
                  <c:v>8.3000000000000004E-2</c:v>
                </c:pt>
                <c:pt idx="134">
                  <c:v>0.10100000000000001</c:v>
                </c:pt>
                <c:pt idx="135">
                  <c:v>0.10199999999999999</c:v>
                </c:pt>
                <c:pt idx="136">
                  <c:v>9.9000000000000005E-2</c:v>
                </c:pt>
                <c:pt idx="137">
                  <c:v>8.8999999999999996E-2</c:v>
                </c:pt>
                <c:pt idx="138">
                  <c:v>0.10199999999999999</c:v>
                </c:pt>
                <c:pt idx="139">
                  <c:v>0.112</c:v>
                </c:pt>
                <c:pt idx="140">
                  <c:v>0.122</c:v>
                </c:pt>
                <c:pt idx="141">
                  <c:v>0.114</c:v>
                </c:pt>
                <c:pt idx="142">
                  <c:v>0.12</c:v>
                </c:pt>
                <c:pt idx="143">
                  <c:v>0.121</c:v>
                </c:pt>
                <c:pt idx="144">
                  <c:v>0.114</c:v>
                </c:pt>
                <c:pt idx="145">
                  <c:v>0.107</c:v>
                </c:pt>
                <c:pt idx="146">
                  <c:v>0.10100000000000001</c:v>
                </c:pt>
                <c:pt idx="147">
                  <c:v>9.9000000000000005E-2</c:v>
                </c:pt>
                <c:pt idx="148">
                  <c:v>0.109</c:v>
                </c:pt>
                <c:pt idx="149">
                  <c:v>0.11600000000000001</c:v>
                </c:pt>
                <c:pt idx="150">
                  <c:v>0.11700000000000001</c:v>
                </c:pt>
                <c:pt idx="151">
                  <c:v>0.11899999999999999</c:v>
                </c:pt>
                <c:pt idx="152">
                  <c:v>0.11700000000000001</c:v>
                </c:pt>
                <c:pt idx="153">
                  <c:v>0.111</c:v>
                </c:pt>
                <c:pt idx="154">
                  <c:v>0.109</c:v>
                </c:pt>
                <c:pt idx="155">
                  <c:v>0.11600000000000001</c:v>
                </c:pt>
                <c:pt idx="156">
                  <c:v>0.113</c:v>
                </c:pt>
                <c:pt idx="157">
                  <c:v>0.11899999999999999</c:v>
                </c:pt>
                <c:pt idx="158">
                  <c:v>0.121</c:v>
                </c:pt>
                <c:pt idx="159">
                  <c:v>0.106</c:v>
                </c:pt>
                <c:pt idx="160">
                  <c:v>8.7999999999999995E-2</c:v>
                </c:pt>
                <c:pt idx="161">
                  <c:v>8.7999999999999995E-2</c:v>
                </c:pt>
                <c:pt idx="162">
                  <c:v>8.8999999999999996E-2</c:v>
                </c:pt>
                <c:pt idx="163">
                  <c:v>9.4E-2</c:v>
                </c:pt>
                <c:pt idx="164">
                  <c:v>8.8999999999999996E-2</c:v>
                </c:pt>
                <c:pt idx="165">
                  <c:v>9.2999999999999999E-2</c:v>
                </c:pt>
                <c:pt idx="166">
                  <c:v>9.7000000000000003E-2</c:v>
                </c:pt>
                <c:pt idx="167">
                  <c:v>9.0999999999999998E-2</c:v>
                </c:pt>
                <c:pt idx="168">
                  <c:v>8.8999999999999996E-2</c:v>
                </c:pt>
                <c:pt idx="169">
                  <c:v>7.4999999999999997E-2</c:v>
                </c:pt>
                <c:pt idx="170">
                  <c:v>9.9000000000000005E-2</c:v>
                </c:pt>
                <c:pt idx="171">
                  <c:v>9.6000000000000002E-2</c:v>
                </c:pt>
                <c:pt idx="172">
                  <c:v>0.106</c:v>
                </c:pt>
                <c:pt idx="173">
                  <c:v>0.11</c:v>
                </c:pt>
                <c:pt idx="174">
                  <c:v>0.11</c:v>
                </c:pt>
                <c:pt idx="175">
                  <c:v>0.115</c:v>
                </c:pt>
                <c:pt idx="176">
                  <c:v>0.11899999999999999</c:v>
                </c:pt>
                <c:pt idx="177">
                  <c:v>0.113</c:v>
                </c:pt>
                <c:pt idx="178">
                  <c:v>0.11799999999999999</c:v>
                </c:pt>
                <c:pt idx="179">
                  <c:v>0.123</c:v>
                </c:pt>
                <c:pt idx="180">
                  <c:v>0.107</c:v>
                </c:pt>
                <c:pt idx="181">
                  <c:v>0.121</c:v>
                </c:pt>
                <c:pt idx="182">
                  <c:v>0.11899999999999999</c:v>
                </c:pt>
                <c:pt idx="183">
                  <c:v>0.11700000000000001</c:v>
                </c:pt>
                <c:pt idx="184">
                  <c:v>0.11899999999999999</c:v>
                </c:pt>
                <c:pt idx="185">
                  <c:v>0.121</c:v>
                </c:pt>
                <c:pt idx="186">
                  <c:v>0.123</c:v>
                </c:pt>
                <c:pt idx="187">
                  <c:v>0.11899999999999999</c:v>
                </c:pt>
                <c:pt idx="188">
                  <c:v>0.115</c:v>
                </c:pt>
                <c:pt idx="189">
                  <c:v>0.112</c:v>
                </c:pt>
                <c:pt idx="190">
                  <c:v>0.113</c:v>
                </c:pt>
                <c:pt idx="191">
                  <c:v>0.11899999999999999</c:v>
                </c:pt>
                <c:pt idx="192">
                  <c:v>0.127</c:v>
                </c:pt>
                <c:pt idx="193">
                  <c:v>0.128</c:v>
                </c:pt>
                <c:pt idx="194">
                  <c:v>0.125</c:v>
                </c:pt>
                <c:pt idx="195">
                  <c:v>0.127</c:v>
                </c:pt>
                <c:pt idx="196">
                  <c:v>0.125</c:v>
                </c:pt>
                <c:pt idx="197">
                  <c:v>0.11799999999999999</c:v>
                </c:pt>
                <c:pt idx="198">
                  <c:v>0.123</c:v>
                </c:pt>
                <c:pt idx="199">
                  <c:v>0.125</c:v>
                </c:pt>
                <c:pt idx="200">
                  <c:v>0.129</c:v>
                </c:pt>
                <c:pt idx="201">
                  <c:v>0.13100000000000001</c:v>
                </c:pt>
                <c:pt idx="202">
                  <c:v>0.127</c:v>
                </c:pt>
                <c:pt idx="203">
                  <c:v>0.11600000000000001</c:v>
                </c:pt>
                <c:pt idx="204">
                  <c:v>0.108</c:v>
                </c:pt>
                <c:pt idx="205">
                  <c:v>0.11700000000000001</c:v>
                </c:pt>
                <c:pt idx="206">
                  <c:v>0.123</c:v>
                </c:pt>
                <c:pt idx="207">
                  <c:v>0.126</c:v>
                </c:pt>
                <c:pt idx="208">
                  <c:v>0.127</c:v>
                </c:pt>
                <c:pt idx="209">
                  <c:v>0.126</c:v>
                </c:pt>
                <c:pt idx="210">
                  <c:v>0.122</c:v>
                </c:pt>
                <c:pt idx="211">
                  <c:v>0.122</c:v>
                </c:pt>
                <c:pt idx="212">
                  <c:v>0.122</c:v>
                </c:pt>
                <c:pt idx="213">
                  <c:v>0.123</c:v>
                </c:pt>
                <c:pt idx="214">
                  <c:v>0.123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38-4286-BAD4-16B27C131671}"/>
            </c:ext>
          </c:extLst>
        </c:ser>
        <c:ser>
          <c:idx val="2"/>
          <c:order val="4"/>
          <c:tx>
            <c:strRef>
              <c:f>'42'!$E$28</c:f>
              <c:strCache>
                <c:ptCount val="1"/>
                <c:pt idx="0">
                  <c:v>Niobrara-Codell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  <a:alpha val="65000"/>
              </a:schemeClr>
            </a:solidFill>
            <a:ln>
              <a:noFill/>
            </a:ln>
          </c:spPr>
          <c:cat>
            <c:numRef>
              <c:f>'42'!$A$29:$A$244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'42'!$E$29:$E$244</c:f>
              <c:numCache>
                <c:formatCode>0.00</c:formatCode>
                <c:ptCount val="216"/>
                <c:pt idx="0">
                  <c:v>2.8000000000000001E-2</c:v>
                </c:pt>
                <c:pt idx="1">
                  <c:v>0.03</c:v>
                </c:pt>
                <c:pt idx="2">
                  <c:v>3.5000000000000003E-2</c:v>
                </c:pt>
                <c:pt idx="3">
                  <c:v>3.6999999999999998E-2</c:v>
                </c:pt>
                <c:pt idx="4">
                  <c:v>3.7999999999999999E-2</c:v>
                </c:pt>
                <c:pt idx="5">
                  <c:v>3.5999999999999997E-2</c:v>
                </c:pt>
                <c:pt idx="6">
                  <c:v>3.6999999999999998E-2</c:v>
                </c:pt>
                <c:pt idx="7">
                  <c:v>3.7999999999999999E-2</c:v>
                </c:pt>
                <c:pt idx="8">
                  <c:v>3.6999999999999998E-2</c:v>
                </c:pt>
                <c:pt idx="9">
                  <c:v>3.9E-2</c:v>
                </c:pt>
                <c:pt idx="10">
                  <c:v>3.9E-2</c:v>
                </c:pt>
                <c:pt idx="11">
                  <c:v>3.6999999999999998E-2</c:v>
                </c:pt>
                <c:pt idx="12">
                  <c:v>3.5999999999999997E-2</c:v>
                </c:pt>
                <c:pt idx="13">
                  <c:v>4.1000000000000002E-2</c:v>
                </c:pt>
                <c:pt idx="14">
                  <c:v>4.2999999999999997E-2</c:v>
                </c:pt>
                <c:pt idx="15">
                  <c:v>4.3999999999999997E-2</c:v>
                </c:pt>
                <c:pt idx="16">
                  <c:v>4.3999999999999997E-2</c:v>
                </c:pt>
                <c:pt idx="17">
                  <c:v>4.4999999999999998E-2</c:v>
                </c:pt>
                <c:pt idx="18">
                  <c:v>4.3999999999999997E-2</c:v>
                </c:pt>
                <c:pt idx="19">
                  <c:v>4.4999999999999998E-2</c:v>
                </c:pt>
                <c:pt idx="20">
                  <c:v>0.05</c:v>
                </c:pt>
                <c:pt idx="21">
                  <c:v>4.9000000000000002E-2</c:v>
                </c:pt>
                <c:pt idx="22">
                  <c:v>0.05</c:v>
                </c:pt>
                <c:pt idx="23">
                  <c:v>4.7E-2</c:v>
                </c:pt>
                <c:pt idx="24">
                  <c:v>4.8000000000000001E-2</c:v>
                </c:pt>
                <c:pt idx="25">
                  <c:v>4.9000000000000002E-2</c:v>
                </c:pt>
                <c:pt idx="26">
                  <c:v>0.05</c:v>
                </c:pt>
                <c:pt idx="27">
                  <c:v>4.5999999999999999E-2</c:v>
                </c:pt>
                <c:pt idx="28">
                  <c:v>4.7E-2</c:v>
                </c:pt>
                <c:pt idx="29">
                  <c:v>4.7E-2</c:v>
                </c:pt>
                <c:pt idx="30">
                  <c:v>4.5999999999999999E-2</c:v>
                </c:pt>
                <c:pt idx="31">
                  <c:v>4.7E-2</c:v>
                </c:pt>
                <c:pt idx="32">
                  <c:v>4.8000000000000001E-2</c:v>
                </c:pt>
                <c:pt idx="33">
                  <c:v>4.5999999999999999E-2</c:v>
                </c:pt>
                <c:pt idx="34">
                  <c:v>4.9000000000000002E-2</c:v>
                </c:pt>
                <c:pt idx="35">
                  <c:v>4.5999999999999999E-2</c:v>
                </c:pt>
                <c:pt idx="36">
                  <c:v>0.05</c:v>
                </c:pt>
                <c:pt idx="37">
                  <c:v>5.0999999999999997E-2</c:v>
                </c:pt>
                <c:pt idx="38">
                  <c:v>5.1999999999999998E-2</c:v>
                </c:pt>
                <c:pt idx="39">
                  <c:v>5.0999999999999997E-2</c:v>
                </c:pt>
                <c:pt idx="40">
                  <c:v>5.1999999999999998E-2</c:v>
                </c:pt>
                <c:pt idx="41">
                  <c:v>0.05</c:v>
                </c:pt>
                <c:pt idx="42">
                  <c:v>4.5999999999999999E-2</c:v>
                </c:pt>
                <c:pt idx="43">
                  <c:v>5.3999999999999999E-2</c:v>
                </c:pt>
                <c:pt idx="44">
                  <c:v>5.5E-2</c:v>
                </c:pt>
                <c:pt idx="45">
                  <c:v>5.5E-2</c:v>
                </c:pt>
                <c:pt idx="46">
                  <c:v>5.8000000000000003E-2</c:v>
                </c:pt>
                <c:pt idx="47">
                  <c:v>6.2E-2</c:v>
                </c:pt>
                <c:pt idx="48">
                  <c:v>5.8000000000000003E-2</c:v>
                </c:pt>
                <c:pt idx="49">
                  <c:v>5.8999999999999997E-2</c:v>
                </c:pt>
                <c:pt idx="50">
                  <c:v>6.5000000000000002E-2</c:v>
                </c:pt>
                <c:pt idx="51">
                  <c:v>6.8000000000000005E-2</c:v>
                </c:pt>
                <c:pt idx="52">
                  <c:v>6.6000000000000003E-2</c:v>
                </c:pt>
                <c:pt idx="53">
                  <c:v>7.0000000000000007E-2</c:v>
                </c:pt>
                <c:pt idx="54">
                  <c:v>6.9000000000000006E-2</c:v>
                </c:pt>
                <c:pt idx="55">
                  <c:v>7.2999999999999995E-2</c:v>
                </c:pt>
                <c:pt idx="56">
                  <c:v>7.5999999999999998E-2</c:v>
                </c:pt>
                <c:pt idx="57">
                  <c:v>7.8E-2</c:v>
                </c:pt>
                <c:pt idx="58">
                  <c:v>8.2000000000000003E-2</c:v>
                </c:pt>
                <c:pt idx="59">
                  <c:v>0.08</c:v>
                </c:pt>
                <c:pt idx="60">
                  <c:v>8.3000000000000004E-2</c:v>
                </c:pt>
                <c:pt idx="61">
                  <c:v>8.5999999999999993E-2</c:v>
                </c:pt>
                <c:pt idx="62">
                  <c:v>8.8999999999999996E-2</c:v>
                </c:pt>
                <c:pt idx="63">
                  <c:v>8.5000000000000006E-2</c:v>
                </c:pt>
                <c:pt idx="64">
                  <c:v>9.5000000000000001E-2</c:v>
                </c:pt>
                <c:pt idx="65">
                  <c:v>0.09</c:v>
                </c:pt>
                <c:pt idx="66">
                  <c:v>9.4E-2</c:v>
                </c:pt>
                <c:pt idx="67">
                  <c:v>9.7000000000000003E-2</c:v>
                </c:pt>
                <c:pt idx="68">
                  <c:v>0.105</c:v>
                </c:pt>
                <c:pt idx="69">
                  <c:v>0.11700000000000001</c:v>
                </c:pt>
                <c:pt idx="70">
                  <c:v>0.123</c:v>
                </c:pt>
                <c:pt idx="71">
                  <c:v>0.126</c:v>
                </c:pt>
                <c:pt idx="72">
                  <c:v>0.121</c:v>
                </c:pt>
                <c:pt idx="73">
                  <c:v>0.128</c:v>
                </c:pt>
                <c:pt idx="74">
                  <c:v>0.129</c:v>
                </c:pt>
                <c:pt idx="75">
                  <c:v>0.13200000000000001</c:v>
                </c:pt>
                <c:pt idx="76">
                  <c:v>0.13100000000000001</c:v>
                </c:pt>
                <c:pt idx="77">
                  <c:v>0.13400000000000001</c:v>
                </c:pt>
                <c:pt idx="78">
                  <c:v>0.14399999999999999</c:v>
                </c:pt>
                <c:pt idx="79">
                  <c:v>0.153</c:v>
                </c:pt>
                <c:pt idx="80">
                  <c:v>0.154</c:v>
                </c:pt>
                <c:pt idx="81">
                  <c:v>0.17199999999999999</c:v>
                </c:pt>
                <c:pt idx="82">
                  <c:v>0.17899999999999999</c:v>
                </c:pt>
                <c:pt idx="83">
                  <c:v>0.17299999999999999</c:v>
                </c:pt>
                <c:pt idx="84">
                  <c:v>0.17299999999999999</c:v>
                </c:pt>
                <c:pt idx="85">
                  <c:v>0.18</c:v>
                </c:pt>
                <c:pt idx="86">
                  <c:v>0.19800000000000001</c:v>
                </c:pt>
                <c:pt idx="87">
                  <c:v>0.20399999999999999</c:v>
                </c:pt>
                <c:pt idx="88">
                  <c:v>0.222</c:v>
                </c:pt>
                <c:pt idx="89">
                  <c:v>0.23100000000000001</c:v>
                </c:pt>
                <c:pt idx="90">
                  <c:v>0.23699999999999999</c:v>
                </c:pt>
                <c:pt idx="91">
                  <c:v>0.251</c:v>
                </c:pt>
                <c:pt idx="92">
                  <c:v>0.252</c:v>
                </c:pt>
                <c:pt idx="93">
                  <c:v>0.26400000000000001</c:v>
                </c:pt>
                <c:pt idx="94">
                  <c:v>0.26900000000000002</c:v>
                </c:pt>
                <c:pt idx="95">
                  <c:v>0.28399999999999997</c:v>
                </c:pt>
                <c:pt idx="96">
                  <c:v>0.29099999999999998</c:v>
                </c:pt>
                <c:pt idx="97">
                  <c:v>0.29899999999999999</c:v>
                </c:pt>
                <c:pt idx="98">
                  <c:v>0.30399999999999999</c:v>
                </c:pt>
                <c:pt idx="99">
                  <c:v>0.309</c:v>
                </c:pt>
                <c:pt idx="100">
                  <c:v>0.309</c:v>
                </c:pt>
                <c:pt idx="101">
                  <c:v>0.30599999999999999</c:v>
                </c:pt>
                <c:pt idx="102">
                  <c:v>0.315</c:v>
                </c:pt>
                <c:pt idx="103">
                  <c:v>0.32</c:v>
                </c:pt>
                <c:pt idx="104">
                  <c:v>0.318</c:v>
                </c:pt>
                <c:pt idx="105">
                  <c:v>0.31900000000000001</c:v>
                </c:pt>
                <c:pt idx="106">
                  <c:v>0.316</c:v>
                </c:pt>
                <c:pt idx="107">
                  <c:v>0.30499999999999999</c:v>
                </c:pt>
                <c:pt idx="108">
                  <c:v>0.307</c:v>
                </c:pt>
                <c:pt idx="109">
                  <c:v>0.3</c:v>
                </c:pt>
                <c:pt idx="110">
                  <c:v>0.29099999999999998</c:v>
                </c:pt>
                <c:pt idx="111">
                  <c:v>0.29199999999999998</c:v>
                </c:pt>
                <c:pt idx="112">
                  <c:v>0.28599999999999998</c:v>
                </c:pt>
                <c:pt idx="113">
                  <c:v>0.28100000000000003</c:v>
                </c:pt>
                <c:pt idx="114">
                  <c:v>0.28999999999999998</c:v>
                </c:pt>
                <c:pt idx="115">
                  <c:v>0.29199999999999998</c:v>
                </c:pt>
                <c:pt idx="116">
                  <c:v>0.29199999999999998</c:v>
                </c:pt>
                <c:pt idx="117">
                  <c:v>0.29199999999999998</c:v>
                </c:pt>
                <c:pt idx="118">
                  <c:v>0.28799999999999998</c:v>
                </c:pt>
                <c:pt idx="119">
                  <c:v>0.28199999999999997</c:v>
                </c:pt>
                <c:pt idx="120">
                  <c:v>0.27500000000000002</c:v>
                </c:pt>
                <c:pt idx="121">
                  <c:v>0.27200000000000002</c:v>
                </c:pt>
                <c:pt idx="122">
                  <c:v>0.28499999999999998</c:v>
                </c:pt>
                <c:pt idx="123">
                  <c:v>0.3</c:v>
                </c:pt>
                <c:pt idx="124">
                  <c:v>0.307</c:v>
                </c:pt>
                <c:pt idx="125">
                  <c:v>0.315</c:v>
                </c:pt>
                <c:pt idx="126">
                  <c:v>0.33</c:v>
                </c:pt>
                <c:pt idx="127">
                  <c:v>0.35699999999999998</c:v>
                </c:pt>
                <c:pt idx="128">
                  <c:v>0.379</c:v>
                </c:pt>
                <c:pt idx="129">
                  <c:v>0.38700000000000001</c:v>
                </c:pt>
                <c:pt idx="130">
                  <c:v>0.39900000000000002</c:v>
                </c:pt>
                <c:pt idx="131">
                  <c:v>0.41099999999999998</c:v>
                </c:pt>
                <c:pt idx="132">
                  <c:v>0.40799999999999997</c:v>
                </c:pt>
                <c:pt idx="133">
                  <c:v>0.40100000000000002</c:v>
                </c:pt>
                <c:pt idx="134">
                  <c:v>0.41099999999999998</c:v>
                </c:pt>
                <c:pt idx="135">
                  <c:v>0.42699999999999999</c:v>
                </c:pt>
                <c:pt idx="136">
                  <c:v>0.42399999999999999</c:v>
                </c:pt>
                <c:pt idx="137">
                  <c:v>0.40400000000000003</c:v>
                </c:pt>
                <c:pt idx="138">
                  <c:v>0.41599999999999998</c:v>
                </c:pt>
                <c:pt idx="139">
                  <c:v>0.46</c:v>
                </c:pt>
                <c:pt idx="140">
                  <c:v>0.47799999999999998</c:v>
                </c:pt>
                <c:pt idx="141">
                  <c:v>0.48899999999999999</c:v>
                </c:pt>
                <c:pt idx="142">
                  <c:v>0.50900000000000001</c:v>
                </c:pt>
                <c:pt idx="143">
                  <c:v>0.51200000000000001</c:v>
                </c:pt>
                <c:pt idx="144">
                  <c:v>0.495</c:v>
                </c:pt>
                <c:pt idx="145">
                  <c:v>0.48599999999999999</c:v>
                </c:pt>
                <c:pt idx="146">
                  <c:v>0.47399999999999998</c:v>
                </c:pt>
                <c:pt idx="147">
                  <c:v>0.49399999999999999</c:v>
                </c:pt>
                <c:pt idx="148">
                  <c:v>0.502</c:v>
                </c:pt>
                <c:pt idx="149">
                  <c:v>0.505</c:v>
                </c:pt>
                <c:pt idx="150">
                  <c:v>0.51300000000000001</c:v>
                </c:pt>
                <c:pt idx="151">
                  <c:v>0.52100000000000002</c:v>
                </c:pt>
                <c:pt idx="152">
                  <c:v>0.51800000000000002</c:v>
                </c:pt>
                <c:pt idx="153">
                  <c:v>0.55800000000000005</c:v>
                </c:pt>
                <c:pt idx="154">
                  <c:v>0.56499999999999995</c:v>
                </c:pt>
                <c:pt idx="155">
                  <c:v>0.54500000000000004</c:v>
                </c:pt>
                <c:pt idx="156">
                  <c:v>0.52900000000000003</c:v>
                </c:pt>
                <c:pt idx="157">
                  <c:v>0.51100000000000001</c:v>
                </c:pt>
                <c:pt idx="158">
                  <c:v>0.5</c:v>
                </c:pt>
                <c:pt idx="159">
                  <c:v>0.49</c:v>
                </c:pt>
                <c:pt idx="160">
                  <c:v>0.435</c:v>
                </c:pt>
                <c:pt idx="161">
                  <c:v>0.441</c:v>
                </c:pt>
                <c:pt idx="162">
                  <c:v>0.45300000000000001</c:v>
                </c:pt>
                <c:pt idx="163">
                  <c:v>0.45100000000000001</c:v>
                </c:pt>
                <c:pt idx="164">
                  <c:v>0.42699999999999999</c:v>
                </c:pt>
                <c:pt idx="165">
                  <c:v>0.40899999999999997</c:v>
                </c:pt>
                <c:pt idx="166">
                  <c:v>0.40300000000000002</c:v>
                </c:pt>
                <c:pt idx="167">
                  <c:v>0.38400000000000001</c:v>
                </c:pt>
                <c:pt idx="168">
                  <c:v>0.38200000000000001</c:v>
                </c:pt>
                <c:pt idx="169">
                  <c:v>0.377</c:v>
                </c:pt>
                <c:pt idx="170">
                  <c:v>0.374</c:v>
                </c:pt>
                <c:pt idx="171">
                  <c:v>0.40799999999999997</c:v>
                </c:pt>
                <c:pt idx="172">
                  <c:v>0.41299999999999998</c:v>
                </c:pt>
                <c:pt idx="173">
                  <c:v>0.40100000000000002</c:v>
                </c:pt>
                <c:pt idx="174">
                  <c:v>0.40699999999999997</c:v>
                </c:pt>
                <c:pt idx="175">
                  <c:v>0.41299999999999998</c:v>
                </c:pt>
                <c:pt idx="176">
                  <c:v>0.42799999999999999</c:v>
                </c:pt>
                <c:pt idx="177">
                  <c:v>0.45400000000000001</c:v>
                </c:pt>
                <c:pt idx="178">
                  <c:v>0.44900000000000001</c:v>
                </c:pt>
                <c:pt idx="179">
                  <c:v>0.44700000000000001</c:v>
                </c:pt>
                <c:pt idx="180">
                  <c:v>0.43</c:v>
                </c:pt>
                <c:pt idx="181">
                  <c:v>0.438</c:v>
                </c:pt>
                <c:pt idx="182">
                  <c:v>0.44600000000000001</c:v>
                </c:pt>
                <c:pt idx="183">
                  <c:v>0.44400000000000001</c:v>
                </c:pt>
                <c:pt idx="184">
                  <c:v>0.435</c:v>
                </c:pt>
                <c:pt idx="185">
                  <c:v>0.42799999999999999</c:v>
                </c:pt>
                <c:pt idx="186">
                  <c:v>0.42799999999999999</c:v>
                </c:pt>
                <c:pt idx="187">
                  <c:v>0.43099999999999999</c:v>
                </c:pt>
                <c:pt idx="188">
                  <c:v>0.42899999999999999</c:v>
                </c:pt>
                <c:pt idx="189">
                  <c:v>0.432</c:v>
                </c:pt>
                <c:pt idx="190">
                  <c:v>0.443</c:v>
                </c:pt>
                <c:pt idx="191">
                  <c:v>0.40600000000000003</c:v>
                </c:pt>
                <c:pt idx="192">
                  <c:v>0.42</c:v>
                </c:pt>
                <c:pt idx="193">
                  <c:v>0.41299999999999998</c:v>
                </c:pt>
                <c:pt idx="194">
                  <c:v>0.43099999999999999</c:v>
                </c:pt>
                <c:pt idx="195">
                  <c:v>0.44400000000000001</c:v>
                </c:pt>
                <c:pt idx="196">
                  <c:v>0.45100000000000001</c:v>
                </c:pt>
                <c:pt idx="197">
                  <c:v>0.45900000000000002</c:v>
                </c:pt>
                <c:pt idx="198">
                  <c:v>0.45100000000000001</c:v>
                </c:pt>
                <c:pt idx="199">
                  <c:v>0.45900000000000002</c:v>
                </c:pt>
                <c:pt idx="200">
                  <c:v>0.45600000000000002</c:v>
                </c:pt>
                <c:pt idx="201">
                  <c:v>0.46800000000000003</c:v>
                </c:pt>
                <c:pt idx="202">
                  <c:v>0.48</c:v>
                </c:pt>
                <c:pt idx="203">
                  <c:v>0.49199999999999999</c:v>
                </c:pt>
                <c:pt idx="204">
                  <c:v>0.44800000000000001</c:v>
                </c:pt>
                <c:pt idx="205">
                  <c:v>0.47199999999999998</c:v>
                </c:pt>
                <c:pt idx="206">
                  <c:v>0.47399999999999998</c:v>
                </c:pt>
                <c:pt idx="207">
                  <c:v>0.45600000000000002</c:v>
                </c:pt>
                <c:pt idx="208">
                  <c:v>0.46</c:v>
                </c:pt>
                <c:pt idx="209">
                  <c:v>0.44600000000000001</c:v>
                </c:pt>
                <c:pt idx="210">
                  <c:v>0.44600000000000001</c:v>
                </c:pt>
                <c:pt idx="211">
                  <c:v>0.44600000000000001</c:v>
                </c:pt>
                <c:pt idx="212">
                  <c:v>0.44600000000000001</c:v>
                </c:pt>
                <c:pt idx="213">
                  <c:v>0.44600000000000001</c:v>
                </c:pt>
                <c:pt idx="214">
                  <c:v>0.44600000000000001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38-4286-BAD4-16B27C131671}"/>
            </c:ext>
          </c:extLst>
        </c:ser>
        <c:ser>
          <c:idx val="3"/>
          <c:order val="5"/>
          <c:tx>
            <c:strRef>
              <c:f>'42'!$D$28</c:f>
              <c:strCache>
                <c:ptCount val="1"/>
                <c:pt idx="0">
                  <c:v>Eagle Ford</c:v>
                </c:pt>
              </c:strCache>
            </c:strRef>
          </c:tx>
          <c:spPr>
            <a:solidFill>
              <a:srgbClr val="FAB17A">
                <a:alpha val="65000"/>
              </a:srgbClr>
            </a:solidFill>
            <a:ln>
              <a:noFill/>
            </a:ln>
          </c:spPr>
          <c:cat>
            <c:numRef>
              <c:f>'42'!$A$29:$A$244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'42'!$D$29:$D$244</c:f>
              <c:numCache>
                <c:formatCode>0.00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1E-3</c:v>
                </c:pt>
                <c:pt idx="27">
                  <c:v>2E-3</c:v>
                </c:pt>
                <c:pt idx="28">
                  <c:v>2E-3</c:v>
                </c:pt>
                <c:pt idx="29">
                  <c:v>1E-3</c:v>
                </c:pt>
                <c:pt idx="30">
                  <c:v>2E-3</c:v>
                </c:pt>
                <c:pt idx="31">
                  <c:v>2E-3</c:v>
                </c:pt>
                <c:pt idx="32">
                  <c:v>3.0000000000000001E-3</c:v>
                </c:pt>
                <c:pt idx="33">
                  <c:v>5.0000000000000001E-3</c:v>
                </c:pt>
                <c:pt idx="34">
                  <c:v>7.0000000000000001E-3</c:v>
                </c:pt>
                <c:pt idx="35">
                  <c:v>7.0000000000000001E-3</c:v>
                </c:pt>
                <c:pt idx="36">
                  <c:v>8.0000000000000002E-3</c:v>
                </c:pt>
                <c:pt idx="37">
                  <c:v>7.0000000000000001E-3</c:v>
                </c:pt>
                <c:pt idx="38">
                  <c:v>1.2E-2</c:v>
                </c:pt>
                <c:pt idx="39">
                  <c:v>1.6E-2</c:v>
                </c:pt>
                <c:pt idx="40">
                  <c:v>0.02</c:v>
                </c:pt>
                <c:pt idx="41">
                  <c:v>2.7E-2</c:v>
                </c:pt>
                <c:pt idx="42">
                  <c:v>3.2000000000000001E-2</c:v>
                </c:pt>
                <c:pt idx="43">
                  <c:v>3.5000000000000003E-2</c:v>
                </c:pt>
                <c:pt idx="44">
                  <c:v>4.3999999999999997E-2</c:v>
                </c:pt>
                <c:pt idx="45">
                  <c:v>5.0999999999999997E-2</c:v>
                </c:pt>
                <c:pt idx="46">
                  <c:v>6.6000000000000003E-2</c:v>
                </c:pt>
                <c:pt idx="47">
                  <c:v>8.6999999999999994E-2</c:v>
                </c:pt>
                <c:pt idx="48">
                  <c:v>9.2999999999999999E-2</c:v>
                </c:pt>
                <c:pt idx="49">
                  <c:v>0.105</c:v>
                </c:pt>
                <c:pt idx="50">
                  <c:v>0.122</c:v>
                </c:pt>
                <c:pt idx="51">
                  <c:v>0.13500000000000001</c:v>
                </c:pt>
                <c:pt idx="52">
                  <c:v>0.159</c:v>
                </c:pt>
                <c:pt idx="53">
                  <c:v>0.17799999999999999</c:v>
                </c:pt>
                <c:pt idx="54">
                  <c:v>0.21</c:v>
                </c:pt>
                <c:pt idx="55">
                  <c:v>0.24199999999999999</c:v>
                </c:pt>
                <c:pt idx="56">
                  <c:v>0.27500000000000002</c:v>
                </c:pt>
                <c:pt idx="57">
                  <c:v>0.29899999999999999</c:v>
                </c:pt>
                <c:pt idx="58">
                  <c:v>0.33900000000000002</c:v>
                </c:pt>
                <c:pt idx="59">
                  <c:v>0.36399999999999999</c:v>
                </c:pt>
                <c:pt idx="60">
                  <c:v>0.39300000000000002</c:v>
                </c:pt>
                <c:pt idx="61">
                  <c:v>0.41699999999999998</c:v>
                </c:pt>
                <c:pt idx="62">
                  <c:v>0.443</c:v>
                </c:pt>
                <c:pt idx="63">
                  <c:v>0.49</c:v>
                </c:pt>
                <c:pt idx="64">
                  <c:v>0.52200000000000002</c:v>
                </c:pt>
                <c:pt idx="65">
                  <c:v>0.54700000000000004</c:v>
                </c:pt>
                <c:pt idx="66">
                  <c:v>0.58299999999999996</c:v>
                </c:pt>
                <c:pt idx="67">
                  <c:v>0.628</c:v>
                </c:pt>
                <c:pt idx="68">
                  <c:v>0.63400000000000001</c:v>
                </c:pt>
                <c:pt idx="69">
                  <c:v>0.67700000000000005</c:v>
                </c:pt>
                <c:pt idx="70">
                  <c:v>0.70899999999999996</c:v>
                </c:pt>
                <c:pt idx="71">
                  <c:v>0.74399999999999999</c:v>
                </c:pt>
                <c:pt idx="72">
                  <c:v>0.77900000000000003</c:v>
                </c:pt>
                <c:pt idx="73">
                  <c:v>0.82199999999999995</c:v>
                </c:pt>
                <c:pt idx="74">
                  <c:v>0.86299999999999999</c:v>
                </c:pt>
                <c:pt idx="75">
                  <c:v>0.878</c:v>
                </c:pt>
                <c:pt idx="76">
                  <c:v>0.93600000000000005</c:v>
                </c:pt>
                <c:pt idx="77">
                  <c:v>0.98899999999999999</c:v>
                </c:pt>
                <c:pt idx="78">
                  <c:v>1.0189999999999999</c:v>
                </c:pt>
                <c:pt idx="79">
                  <c:v>1.04</c:v>
                </c:pt>
                <c:pt idx="80">
                  <c:v>1.0680000000000001</c:v>
                </c:pt>
                <c:pt idx="81">
                  <c:v>1.0589999999999999</c:v>
                </c:pt>
                <c:pt idx="82">
                  <c:v>1.081</c:v>
                </c:pt>
                <c:pt idx="83">
                  <c:v>1.1459999999999999</c:v>
                </c:pt>
                <c:pt idx="84">
                  <c:v>1.17</c:v>
                </c:pt>
                <c:pt idx="85">
                  <c:v>1.212</c:v>
                </c:pt>
                <c:pt idx="86">
                  <c:v>1.236</c:v>
                </c:pt>
                <c:pt idx="87">
                  <c:v>1.304</c:v>
                </c:pt>
                <c:pt idx="88">
                  <c:v>1.3120000000000001</c:v>
                </c:pt>
                <c:pt idx="89">
                  <c:v>1.377</c:v>
                </c:pt>
                <c:pt idx="90">
                  <c:v>1.4179999999999999</c:v>
                </c:pt>
                <c:pt idx="91">
                  <c:v>1.4330000000000001</c:v>
                </c:pt>
                <c:pt idx="92">
                  <c:v>1.4379999999999999</c:v>
                </c:pt>
                <c:pt idx="93">
                  <c:v>1.468</c:v>
                </c:pt>
                <c:pt idx="94">
                  <c:v>1.5089999999999999</c:v>
                </c:pt>
                <c:pt idx="95">
                  <c:v>1.595</c:v>
                </c:pt>
                <c:pt idx="96">
                  <c:v>1.5820000000000001</c:v>
                </c:pt>
                <c:pt idx="97">
                  <c:v>1.605</c:v>
                </c:pt>
                <c:pt idx="98">
                  <c:v>1.6220000000000001</c:v>
                </c:pt>
                <c:pt idx="99">
                  <c:v>1.5720000000000001</c:v>
                </c:pt>
                <c:pt idx="100">
                  <c:v>1.542</c:v>
                </c:pt>
                <c:pt idx="101">
                  <c:v>1.4990000000000001</c:v>
                </c:pt>
                <c:pt idx="102">
                  <c:v>1.5009999999999999</c:v>
                </c:pt>
                <c:pt idx="103">
                  <c:v>1.4450000000000001</c:v>
                </c:pt>
                <c:pt idx="104">
                  <c:v>1.431</c:v>
                </c:pt>
                <c:pt idx="105">
                  <c:v>1.4259999999999999</c:v>
                </c:pt>
                <c:pt idx="106">
                  <c:v>1.39</c:v>
                </c:pt>
                <c:pt idx="107">
                  <c:v>1.395</c:v>
                </c:pt>
                <c:pt idx="108">
                  <c:v>1.3620000000000001</c:v>
                </c:pt>
                <c:pt idx="109">
                  <c:v>1.3140000000000001</c:v>
                </c:pt>
                <c:pt idx="110">
                  <c:v>1.2709999999999999</c:v>
                </c:pt>
                <c:pt idx="111">
                  <c:v>1.2370000000000001</c:v>
                </c:pt>
                <c:pt idx="112">
                  <c:v>1.1839999999999999</c:v>
                </c:pt>
                <c:pt idx="113">
                  <c:v>1.151</c:v>
                </c:pt>
                <c:pt idx="114">
                  <c:v>1.1279999999999999</c:v>
                </c:pt>
                <c:pt idx="115">
                  <c:v>1.107</c:v>
                </c:pt>
                <c:pt idx="116">
                  <c:v>1.107</c:v>
                </c:pt>
                <c:pt idx="117">
                  <c:v>1.099</c:v>
                </c:pt>
                <c:pt idx="118">
                  <c:v>1.0860000000000001</c:v>
                </c:pt>
                <c:pt idx="119">
                  <c:v>1.091</c:v>
                </c:pt>
                <c:pt idx="120">
                  <c:v>1.0940000000000001</c:v>
                </c:pt>
                <c:pt idx="121">
                  <c:v>1.113</c:v>
                </c:pt>
                <c:pt idx="122">
                  <c:v>1.105</c:v>
                </c:pt>
                <c:pt idx="123">
                  <c:v>1.077</c:v>
                </c:pt>
                <c:pt idx="124">
                  <c:v>1.0740000000000001</c:v>
                </c:pt>
                <c:pt idx="125">
                  <c:v>1.0660000000000001</c:v>
                </c:pt>
                <c:pt idx="126">
                  <c:v>1.075</c:v>
                </c:pt>
                <c:pt idx="127">
                  <c:v>0.96699999999999997</c:v>
                </c:pt>
                <c:pt idx="128">
                  <c:v>1.075</c:v>
                </c:pt>
                <c:pt idx="129">
                  <c:v>1.127</c:v>
                </c:pt>
                <c:pt idx="130">
                  <c:v>1.167</c:v>
                </c:pt>
                <c:pt idx="131">
                  <c:v>1.1919999999999999</c:v>
                </c:pt>
                <c:pt idx="132">
                  <c:v>1.149</c:v>
                </c:pt>
                <c:pt idx="133">
                  <c:v>1.145</c:v>
                </c:pt>
                <c:pt idx="134">
                  <c:v>1.157</c:v>
                </c:pt>
                <c:pt idx="135">
                  <c:v>1.169</c:v>
                </c:pt>
                <c:pt idx="136">
                  <c:v>1.169</c:v>
                </c:pt>
                <c:pt idx="137">
                  <c:v>1.2170000000000001</c:v>
                </c:pt>
                <c:pt idx="138">
                  <c:v>1.1830000000000001</c:v>
                </c:pt>
                <c:pt idx="139">
                  <c:v>1.1950000000000001</c:v>
                </c:pt>
                <c:pt idx="140">
                  <c:v>1.222</c:v>
                </c:pt>
                <c:pt idx="141">
                  <c:v>1.179</c:v>
                </c:pt>
                <c:pt idx="142">
                  <c:v>1.2270000000000001</c:v>
                </c:pt>
                <c:pt idx="143">
                  <c:v>1.246</c:v>
                </c:pt>
                <c:pt idx="144">
                  <c:v>1.2090000000000001</c:v>
                </c:pt>
                <c:pt idx="145">
                  <c:v>1.2190000000000001</c:v>
                </c:pt>
                <c:pt idx="146">
                  <c:v>1.2130000000000001</c:v>
                </c:pt>
                <c:pt idx="147">
                  <c:v>1.2430000000000001</c:v>
                </c:pt>
                <c:pt idx="148">
                  <c:v>1.2250000000000001</c:v>
                </c:pt>
                <c:pt idx="149">
                  <c:v>1.2310000000000001</c:v>
                </c:pt>
                <c:pt idx="150">
                  <c:v>1.2370000000000001</c:v>
                </c:pt>
                <c:pt idx="151">
                  <c:v>1.2150000000000001</c:v>
                </c:pt>
                <c:pt idx="152">
                  <c:v>1.258</c:v>
                </c:pt>
                <c:pt idx="153">
                  <c:v>1.276</c:v>
                </c:pt>
                <c:pt idx="154">
                  <c:v>1.262</c:v>
                </c:pt>
                <c:pt idx="155">
                  <c:v>1.274</c:v>
                </c:pt>
                <c:pt idx="156">
                  <c:v>1.266</c:v>
                </c:pt>
                <c:pt idx="157">
                  <c:v>1.2569999999999999</c:v>
                </c:pt>
                <c:pt idx="158">
                  <c:v>1.2549999999999999</c:v>
                </c:pt>
                <c:pt idx="159">
                  <c:v>1.165</c:v>
                </c:pt>
                <c:pt idx="160">
                  <c:v>0.82799999999999996</c:v>
                </c:pt>
                <c:pt idx="161">
                  <c:v>0.89900000000000002</c:v>
                </c:pt>
                <c:pt idx="162">
                  <c:v>0.99199999999999999</c:v>
                </c:pt>
                <c:pt idx="163">
                  <c:v>1.0149999999999999</c:v>
                </c:pt>
                <c:pt idx="164">
                  <c:v>1.006</c:v>
                </c:pt>
                <c:pt idx="165">
                  <c:v>1.0129999999999999</c:v>
                </c:pt>
                <c:pt idx="166">
                  <c:v>1.0069999999999999</c:v>
                </c:pt>
                <c:pt idx="167">
                  <c:v>0.97699999999999998</c:v>
                </c:pt>
                <c:pt idx="168">
                  <c:v>0.95599999999999996</c:v>
                </c:pt>
                <c:pt idx="169">
                  <c:v>0.80900000000000005</c:v>
                </c:pt>
                <c:pt idx="170">
                  <c:v>0.996</c:v>
                </c:pt>
                <c:pt idx="171">
                  <c:v>1.002</c:v>
                </c:pt>
                <c:pt idx="172">
                  <c:v>0.97599999999999998</c:v>
                </c:pt>
                <c:pt idx="173">
                  <c:v>0.96499999999999997</c:v>
                </c:pt>
                <c:pt idx="174">
                  <c:v>0.98399999999999999</c:v>
                </c:pt>
                <c:pt idx="175">
                  <c:v>0.98499999999999999</c:v>
                </c:pt>
                <c:pt idx="176">
                  <c:v>0.99</c:v>
                </c:pt>
                <c:pt idx="177">
                  <c:v>0.95899999999999996</c:v>
                </c:pt>
                <c:pt idx="178">
                  <c:v>0.96099999999999997</c:v>
                </c:pt>
                <c:pt idx="179">
                  <c:v>0.95799999999999996</c:v>
                </c:pt>
                <c:pt idx="180">
                  <c:v>0.94099999999999995</c:v>
                </c:pt>
                <c:pt idx="181">
                  <c:v>0.93799999999999994</c:v>
                </c:pt>
                <c:pt idx="182">
                  <c:v>0.94299999999999995</c:v>
                </c:pt>
                <c:pt idx="183">
                  <c:v>0.96699999999999997</c:v>
                </c:pt>
                <c:pt idx="184">
                  <c:v>0.95399999999999996</c:v>
                </c:pt>
                <c:pt idx="185">
                  <c:v>0.98499999999999999</c:v>
                </c:pt>
                <c:pt idx="186">
                  <c:v>0.97299999999999998</c:v>
                </c:pt>
                <c:pt idx="187">
                  <c:v>0.98599999999999999</c:v>
                </c:pt>
                <c:pt idx="188">
                  <c:v>1.01</c:v>
                </c:pt>
                <c:pt idx="189">
                  <c:v>1.01</c:v>
                </c:pt>
                <c:pt idx="190">
                  <c:v>0.98099999999999998</c:v>
                </c:pt>
                <c:pt idx="191">
                  <c:v>0.95299999999999996</c:v>
                </c:pt>
                <c:pt idx="192">
                  <c:v>0.97899999999999998</c:v>
                </c:pt>
                <c:pt idx="193">
                  <c:v>0.995</c:v>
                </c:pt>
                <c:pt idx="194">
                  <c:v>1.0289999999999999</c:v>
                </c:pt>
                <c:pt idx="195">
                  <c:v>1.0049999999999999</c:v>
                </c:pt>
                <c:pt idx="196">
                  <c:v>1.0289999999999999</c:v>
                </c:pt>
                <c:pt idx="197">
                  <c:v>1.04</c:v>
                </c:pt>
                <c:pt idx="198">
                  <c:v>1.04</c:v>
                </c:pt>
                <c:pt idx="199">
                  <c:v>1.012</c:v>
                </c:pt>
                <c:pt idx="200">
                  <c:v>1.0109999999999999</c:v>
                </c:pt>
                <c:pt idx="201">
                  <c:v>0.97699999999999998</c:v>
                </c:pt>
                <c:pt idx="202">
                  <c:v>0.96899999999999997</c:v>
                </c:pt>
                <c:pt idx="203">
                  <c:v>0.93799999999999994</c:v>
                </c:pt>
                <c:pt idx="204">
                  <c:v>0.90500000000000003</c:v>
                </c:pt>
                <c:pt idx="205">
                  <c:v>0.94799999999999995</c:v>
                </c:pt>
                <c:pt idx="206">
                  <c:v>0.96499999999999997</c:v>
                </c:pt>
                <c:pt idx="207">
                  <c:v>1.002</c:v>
                </c:pt>
                <c:pt idx="208">
                  <c:v>1.0329999999999999</c:v>
                </c:pt>
                <c:pt idx="209">
                  <c:v>1.0289999999999999</c:v>
                </c:pt>
                <c:pt idx="210">
                  <c:v>1.024</c:v>
                </c:pt>
                <c:pt idx="211">
                  <c:v>1.0209999999999999</c:v>
                </c:pt>
                <c:pt idx="212">
                  <c:v>1.018</c:v>
                </c:pt>
                <c:pt idx="213">
                  <c:v>1.0149999999999999</c:v>
                </c:pt>
                <c:pt idx="214">
                  <c:v>1.012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38-4286-BAD4-16B27C131671}"/>
            </c:ext>
          </c:extLst>
        </c:ser>
        <c:ser>
          <c:idx val="1"/>
          <c:order val="6"/>
          <c:tx>
            <c:strRef>
              <c:f>'42'!$C$28</c:f>
              <c:strCache>
                <c:ptCount val="1"/>
                <c:pt idx="0">
                  <c:v>Bakken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65000"/>
              </a:schemeClr>
            </a:solidFill>
          </c:spPr>
          <c:cat>
            <c:numRef>
              <c:f>'42'!$A$29:$A$244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'42'!$C$29:$C$244</c:f>
              <c:numCache>
                <c:formatCode>0.00</c:formatCode>
                <c:ptCount val="216"/>
                <c:pt idx="0">
                  <c:v>6.7000000000000004E-2</c:v>
                </c:pt>
                <c:pt idx="1">
                  <c:v>6.7000000000000004E-2</c:v>
                </c:pt>
                <c:pt idx="2">
                  <c:v>6.9000000000000006E-2</c:v>
                </c:pt>
                <c:pt idx="3">
                  <c:v>6.9000000000000006E-2</c:v>
                </c:pt>
                <c:pt idx="4">
                  <c:v>7.3999999999999996E-2</c:v>
                </c:pt>
                <c:pt idx="5">
                  <c:v>7.2999999999999995E-2</c:v>
                </c:pt>
                <c:pt idx="6">
                  <c:v>7.4999999999999997E-2</c:v>
                </c:pt>
                <c:pt idx="7">
                  <c:v>7.4999999999999997E-2</c:v>
                </c:pt>
                <c:pt idx="8">
                  <c:v>7.6999999999999999E-2</c:v>
                </c:pt>
                <c:pt idx="9">
                  <c:v>8.1000000000000003E-2</c:v>
                </c:pt>
                <c:pt idx="10">
                  <c:v>0.08</c:v>
                </c:pt>
                <c:pt idx="11">
                  <c:v>8.5000000000000006E-2</c:v>
                </c:pt>
                <c:pt idx="12">
                  <c:v>8.5999999999999993E-2</c:v>
                </c:pt>
                <c:pt idx="13">
                  <c:v>8.5000000000000006E-2</c:v>
                </c:pt>
                <c:pt idx="14">
                  <c:v>9.0999999999999998E-2</c:v>
                </c:pt>
                <c:pt idx="15">
                  <c:v>9.8000000000000004E-2</c:v>
                </c:pt>
                <c:pt idx="16">
                  <c:v>0.106</c:v>
                </c:pt>
                <c:pt idx="17">
                  <c:v>0.11600000000000001</c:v>
                </c:pt>
                <c:pt idx="18">
                  <c:v>0.121</c:v>
                </c:pt>
                <c:pt idx="19">
                  <c:v>0.127</c:v>
                </c:pt>
                <c:pt idx="20">
                  <c:v>0.14000000000000001</c:v>
                </c:pt>
                <c:pt idx="21">
                  <c:v>0.156</c:v>
                </c:pt>
                <c:pt idx="22">
                  <c:v>0.16800000000000001</c:v>
                </c:pt>
                <c:pt idx="23">
                  <c:v>0.157</c:v>
                </c:pt>
                <c:pt idx="24">
                  <c:v>0.14499999999999999</c:v>
                </c:pt>
                <c:pt idx="25">
                  <c:v>0.15</c:v>
                </c:pt>
                <c:pt idx="26">
                  <c:v>0.155</c:v>
                </c:pt>
                <c:pt idx="27">
                  <c:v>0.157</c:v>
                </c:pt>
                <c:pt idx="28">
                  <c:v>0.16500000000000001</c:v>
                </c:pt>
                <c:pt idx="29">
                  <c:v>0.17299999999999999</c:v>
                </c:pt>
                <c:pt idx="30">
                  <c:v>0.186</c:v>
                </c:pt>
                <c:pt idx="31">
                  <c:v>0.189</c:v>
                </c:pt>
                <c:pt idx="32">
                  <c:v>0.19500000000000001</c:v>
                </c:pt>
                <c:pt idx="33">
                  <c:v>0.19800000000000001</c:v>
                </c:pt>
                <c:pt idx="34">
                  <c:v>0.20200000000000001</c:v>
                </c:pt>
                <c:pt idx="35">
                  <c:v>0.2</c:v>
                </c:pt>
                <c:pt idx="36">
                  <c:v>0.20100000000000001</c:v>
                </c:pt>
                <c:pt idx="37">
                  <c:v>0.22</c:v>
                </c:pt>
                <c:pt idx="38">
                  <c:v>0.23599999999999999</c:v>
                </c:pt>
                <c:pt idx="39">
                  <c:v>0.24299999999999999</c:v>
                </c:pt>
                <c:pt idx="40">
                  <c:v>0.25900000000000001</c:v>
                </c:pt>
                <c:pt idx="41">
                  <c:v>0.27500000000000002</c:v>
                </c:pt>
                <c:pt idx="42">
                  <c:v>0.28299999999999997</c:v>
                </c:pt>
                <c:pt idx="43">
                  <c:v>0.29099999999999998</c:v>
                </c:pt>
                <c:pt idx="44">
                  <c:v>0.30599999999999999</c:v>
                </c:pt>
                <c:pt idx="45">
                  <c:v>0.30599999999999999</c:v>
                </c:pt>
                <c:pt idx="46">
                  <c:v>0.32100000000000001</c:v>
                </c:pt>
                <c:pt idx="47">
                  <c:v>0.309</c:v>
                </c:pt>
                <c:pt idx="48">
                  <c:v>0.308</c:v>
                </c:pt>
                <c:pt idx="49">
                  <c:v>0.316</c:v>
                </c:pt>
                <c:pt idx="50">
                  <c:v>0.32700000000000001</c:v>
                </c:pt>
                <c:pt idx="51">
                  <c:v>0.32</c:v>
                </c:pt>
                <c:pt idx="52">
                  <c:v>0.33400000000000002</c:v>
                </c:pt>
                <c:pt idx="53">
                  <c:v>0.35499999999999998</c:v>
                </c:pt>
                <c:pt idx="54">
                  <c:v>0.39600000000000002</c:v>
                </c:pt>
                <c:pt idx="55">
                  <c:v>0.41399999999999998</c:v>
                </c:pt>
                <c:pt idx="56">
                  <c:v>0.433</c:v>
                </c:pt>
                <c:pt idx="57">
                  <c:v>0.46</c:v>
                </c:pt>
                <c:pt idx="58">
                  <c:v>0.48099999999999998</c:v>
                </c:pt>
                <c:pt idx="59">
                  <c:v>0.50600000000000001</c:v>
                </c:pt>
                <c:pt idx="60">
                  <c:v>0.51600000000000001</c:v>
                </c:pt>
                <c:pt idx="61">
                  <c:v>0.52900000000000003</c:v>
                </c:pt>
                <c:pt idx="62">
                  <c:v>0.55000000000000004</c:v>
                </c:pt>
                <c:pt idx="63">
                  <c:v>0.58399999999999996</c:v>
                </c:pt>
                <c:pt idx="64">
                  <c:v>0.61499999999999999</c:v>
                </c:pt>
                <c:pt idx="65">
                  <c:v>0.63300000000000001</c:v>
                </c:pt>
                <c:pt idx="66">
                  <c:v>0.65100000000000002</c:v>
                </c:pt>
                <c:pt idx="67">
                  <c:v>0.67800000000000005</c:v>
                </c:pt>
                <c:pt idx="68">
                  <c:v>0.70299999999999996</c:v>
                </c:pt>
                <c:pt idx="69">
                  <c:v>0.72799999999999998</c:v>
                </c:pt>
                <c:pt idx="70">
                  <c:v>0.71599999999999997</c:v>
                </c:pt>
                <c:pt idx="71">
                  <c:v>0.748</c:v>
                </c:pt>
                <c:pt idx="72">
                  <c:v>0.71799999999999997</c:v>
                </c:pt>
                <c:pt idx="73">
                  <c:v>0.76300000000000001</c:v>
                </c:pt>
                <c:pt idx="74">
                  <c:v>0.77</c:v>
                </c:pt>
                <c:pt idx="75">
                  <c:v>0.77800000000000002</c:v>
                </c:pt>
                <c:pt idx="76">
                  <c:v>0.79500000000000004</c:v>
                </c:pt>
                <c:pt idx="77">
                  <c:v>0.80700000000000005</c:v>
                </c:pt>
                <c:pt idx="78">
                  <c:v>0.86</c:v>
                </c:pt>
                <c:pt idx="79">
                  <c:v>0.89800000000000002</c:v>
                </c:pt>
                <c:pt idx="80">
                  <c:v>0.91900000000000004</c:v>
                </c:pt>
                <c:pt idx="81">
                  <c:v>0.93</c:v>
                </c:pt>
                <c:pt idx="82">
                  <c:v>0.96499999999999997</c:v>
                </c:pt>
                <c:pt idx="83">
                  <c:v>0.92</c:v>
                </c:pt>
                <c:pt idx="84">
                  <c:v>0.92600000000000005</c:v>
                </c:pt>
                <c:pt idx="85">
                  <c:v>0.94</c:v>
                </c:pt>
                <c:pt idx="86">
                  <c:v>0.96299999999999997</c:v>
                </c:pt>
                <c:pt idx="87">
                  <c:v>0.99</c:v>
                </c:pt>
                <c:pt idx="88">
                  <c:v>1.0229999999999999</c:v>
                </c:pt>
                <c:pt idx="89">
                  <c:v>1.0780000000000001</c:v>
                </c:pt>
                <c:pt idx="90">
                  <c:v>1.103</c:v>
                </c:pt>
                <c:pt idx="91">
                  <c:v>1.119</c:v>
                </c:pt>
                <c:pt idx="92">
                  <c:v>1.1719999999999999</c:v>
                </c:pt>
                <c:pt idx="93">
                  <c:v>1.171</c:v>
                </c:pt>
                <c:pt idx="94">
                  <c:v>1.1779999999999999</c:v>
                </c:pt>
                <c:pt idx="95">
                  <c:v>1.2190000000000001</c:v>
                </c:pt>
                <c:pt idx="96">
                  <c:v>1.181</c:v>
                </c:pt>
                <c:pt idx="97">
                  <c:v>1.1719999999999999</c:v>
                </c:pt>
                <c:pt idx="98">
                  <c:v>1.1830000000000001</c:v>
                </c:pt>
                <c:pt idx="99">
                  <c:v>1.1619999999999999</c:v>
                </c:pt>
                <c:pt idx="100">
                  <c:v>1.194</c:v>
                </c:pt>
                <c:pt idx="101">
                  <c:v>1.2010000000000001</c:v>
                </c:pt>
                <c:pt idx="102">
                  <c:v>1.1970000000000001</c:v>
                </c:pt>
                <c:pt idx="103">
                  <c:v>1.1759999999999999</c:v>
                </c:pt>
                <c:pt idx="104">
                  <c:v>1.151</c:v>
                </c:pt>
                <c:pt idx="105">
                  <c:v>1.1599999999999999</c:v>
                </c:pt>
                <c:pt idx="106">
                  <c:v>1.167</c:v>
                </c:pt>
                <c:pt idx="107">
                  <c:v>1.137</c:v>
                </c:pt>
                <c:pt idx="108">
                  <c:v>1.105</c:v>
                </c:pt>
                <c:pt idx="109">
                  <c:v>1.1040000000000001</c:v>
                </c:pt>
                <c:pt idx="110">
                  <c:v>1.095</c:v>
                </c:pt>
                <c:pt idx="111">
                  <c:v>1.0249999999999999</c:v>
                </c:pt>
                <c:pt idx="112">
                  <c:v>1.03</c:v>
                </c:pt>
                <c:pt idx="113">
                  <c:v>1.01</c:v>
                </c:pt>
                <c:pt idx="114">
                  <c:v>1.012</c:v>
                </c:pt>
                <c:pt idx="115">
                  <c:v>0.96499999999999997</c:v>
                </c:pt>
                <c:pt idx="116">
                  <c:v>0.95399999999999996</c:v>
                </c:pt>
                <c:pt idx="117">
                  <c:v>1.026</c:v>
                </c:pt>
                <c:pt idx="118">
                  <c:v>1.0149999999999999</c:v>
                </c:pt>
                <c:pt idx="119">
                  <c:v>0.92700000000000005</c:v>
                </c:pt>
                <c:pt idx="120">
                  <c:v>0.96699999999999997</c:v>
                </c:pt>
                <c:pt idx="121">
                  <c:v>1.014</c:v>
                </c:pt>
                <c:pt idx="122">
                  <c:v>1.004</c:v>
                </c:pt>
                <c:pt idx="123">
                  <c:v>1.0269999999999999</c:v>
                </c:pt>
                <c:pt idx="124">
                  <c:v>1.016</c:v>
                </c:pt>
                <c:pt idx="125">
                  <c:v>1.0109999999999999</c:v>
                </c:pt>
                <c:pt idx="126">
                  <c:v>1.026</c:v>
                </c:pt>
                <c:pt idx="127">
                  <c:v>1.0660000000000001</c:v>
                </c:pt>
                <c:pt idx="128">
                  <c:v>1.0840000000000001</c:v>
                </c:pt>
                <c:pt idx="129">
                  <c:v>1.1579999999999999</c:v>
                </c:pt>
                <c:pt idx="130">
                  <c:v>1.1679999999999999</c:v>
                </c:pt>
                <c:pt idx="131">
                  <c:v>1.1499999999999999</c:v>
                </c:pt>
                <c:pt idx="132">
                  <c:v>1.1499999999999999</c:v>
                </c:pt>
                <c:pt idx="133">
                  <c:v>1.1479999999999999</c:v>
                </c:pt>
                <c:pt idx="134">
                  <c:v>1.1339999999999999</c:v>
                </c:pt>
                <c:pt idx="135">
                  <c:v>1.1990000000000001</c:v>
                </c:pt>
                <c:pt idx="136">
                  <c:v>1.22</c:v>
                </c:pt>
                <c:pt idx="137">
                  <c:v>1.2070000000000001</c:v>
                </c:pt>
                <c:pt idx="138">
                  <c:v>1.25</c:v>
                </c:pt>
                <c:pt idx="139">
                  <c:v>1.274</c:v>
                </c:pt>
                <c:pt idx="140">
                  <c:v>1.337</c:v>
                </c:pt>
                <c:pt idx="141">
                  <c:v>1.369</c:v>
                </c:pt>
                <c:pt idx="142">
                  <c:v>1.357</c:v>
                </c:pt>
                <c:pt idx="143">
                  <c:v>1.381</c:v>
                </c:pt>
                <c:pt idx="144">
                  <c:v>1.38</c:v>
                </c:pt>
                <c:pt idx="145">
                  <c:v>1.3140000000000001</c:v>
                </c:pt>
                <c:pt idx="146">
                  <c:v>1.3720000000000001</c:v>
                </c:pt>
                <c:pt idx="147">
                  <c:v>1.3740000000000001</c:v>
                </c:pt>
                <c:pt idx="148">
                  <c:v>1.3740000000000001</c:v>
                </c:pt>
                <c:pt idx="149">
                  <c:v>1.403</c:v>
                </c:pt>
                <c:pt idx="150">
                  <c:v>1.4219999999999999</c:v>
                </c:pt>
                <c:pt idx="151">
                  <c:v>1.4550000000000001</c:v>
                </c:pt>
                <c:pt idx="152">
                  <c:v>1.4219999999999999</c:v>
                </c:pt>
                <c:pt idx="153">
                  <c:v>1.496</c:v>
                </c:pt>
                <c:pt idx="154">
                  <c:v>1.498</c:v>
                </c:pt>
                <c:pt idx="155">
                  <c:v>1.456</c:v>
                </c:pt>
                <c:pt idx="156">
                  <c:v>1.409</c:v>
                </c:pt>
                <c:pt idx="157">
                  <c:v>1.431</c:v>
                </c:pt>
                <c:pt idx="158">
                  <c:v>1.415</c:v>
                </c:pt>
                <c:pt idx="159">
                  <c:v>1.206</c:v>
                </c:pt>
                <c:pt idx="160">
                  <c:v>0.84799999999999998</c:v>
                </c:pt>
                <c:pt idx="161">
                  <c:v>0.878</c:v>
                </c:pt>
                <c:pt idx="162">
                  <c:v>1.0289999999999999</c:v>
                </c:pt>
                <c:pt idx="163">
                  <c:v>1.1499999999999999</c:v>
                </c:pt>
                <c:pt idx="164">
                  <c:v>1.2030000000000001</c:v>
                </c:pt>
                <c:pt idx="165">
                  <c:v>1.21</c:v>
                </c:pt>
                <c:pt idx="166">
                  <c:v>1.2050000000000001</c:v>
                </c:pt>
                <c:pt idx="167">
                  <c:v>1.169</c:v>
                </c:pt>
                <c:pt idx="168">
                  <c:v>1.133</c:v>
                </c:pt>
                <c:pt idx="169">
                  <c:v>1.07</c:v>
                </c:pt>
                <c:pt idx="170">
                  <c:v>1.0940000000000001</c:v>
                </c:pt>
                <c:pt idx="171">
                  <c:v>1.107</c:v>
                </c:pt>
                <c:pt idx="172">
                  <c:v>1.1140000000000001</c:v>
                </c:pt>
                <c:pt idx="173">
                  <c:v>1.117</c:v>
                </c:pt>
                <c:pt idx="174">
                  <c:v>1.0620000000000001</c:v>
                </c:pt>
                <c:pt idx="175">
                  <c:v>1.095</c:v>
                </c:pt>
                <c:pt idx="176">
                  <c:v>1.101</c:v>
                </c:pt>
                <c:pt idx="177">
                  <c:v>1.097</c:v>
                </c:pt>
                <c:pt idx="178">
                  <c:v>1.1479999999999999</c:v>
                </c:pt>
                <c:pt idx="179">
                  <c:v>1.1319999999999999</c:v>
                </c:pt>
                <c:pt idx="180">
                  <c:v>1.079</c:v>
                </c:pt>
                <c:pt idx="181">
                  <c:v>1.081</c:v>
                </c:pt>
                <c:pt idx="182">
                  <c:v>1.117</c:v>
                </c:pt>
                <c:pt idx="183">
                  <c:v>0.90400000000000003</c:v>
                </c:pt>
                <c:pt idx="184">
                  <c:v>1.0489999999999999</c:v>
                </c:pt>
                <c:pt idx="185">
                  <c:v>1.095</c:v>
                </c:pt>
                <c:pt idx="186">
                  <c:v>1.0669999999999999</c:v>
                </c:pt>
                <c:pt idx="187">
                  <c:v>1.0680000000000001</c:v>
                </c:pt>
                <c:pt idx="188">
                  <c:v>1.117</c:v>
                </c:pt>
                <c:pt idx="189">
                  <c:v>1.1100000000000001</c:v>
                </c:pt>
                <c:pt idx="190">
                  <c:v>1.0940000000000001</c:v>
                </c:pt>
                <c:pt idx="191">
                  <c:v>0.96099999999999997</c:v>
                </c:pt>
                <c:pt idx="192">
                  <c:v>1.0640000000000001</c:v>
                </c:pt>
                <c:pt idx="193">
                  <c:v>1.159</c:v>
                </c:pt>
                <c:pt idx="194">
                  <c:v>1.1259999999999999</c:v>
                </c:pt>
                <c:pt idx="195">
                  <c:v>1.1339999999999999</c:v>
                </c:pt>
                <c:pt idx="196">
                  <c:v>1.137</c:v>
                </c:pt>
                <c:pt idx="197">
                  <c:v>1.17</c:v>
                </c:pt>
                <c:pt idx="198">
                  <c:v>1.179</c:v>
                </c:pt>
                <c:pt idx="199">
                  <c:v>1.2190000000000001</c:v>
                </c:pt>
                <c:pt idx="200">
                  <c:v>1.3</c:v>
                </c:pt>
                <c:pt idx="201">
                  <c:v>1.268</c:v>
                </c:pt>
                <c:pt idx="202">
                  <c:v>1.2929999999999999</c:v>
                </c:pt>
                <c:pt idx="203">
                  <c:v>1.288</c:v>
                </c:pt>
                <c:pt idx="204">
                  <c:v>1.1160000000000001</c:v>
                </c:pt>
                <c:pt idx="205">
                  <c:v>1.27</c:v>
                </c:pt>
                <c:pt idx="206">
                  <c:v>1.2490000000000001</c:v>
                </c:pt>
                <c:pt idx="207">
                  <c:v>1.262</c:v>
                </c:pt>
                <c:pt idx="208">
                  <c:v>1.2190000000000001</c:v>
                </c:pt>
                <c:pt idx="209">
                  <c:v>1.206</c:v>
                </c:pt>
                <c:pt idx="210">
                  <c:v>1.1890000000000001</c:v>
                </c:pt>
                <c:pt idx="211">
                  <c:v>1.2050000000000001</c:v>
                </c:pt>
                <c:pt idx="212">
                  <c:v>1.262</c:v>
                </c:pt>
                <c:pt idx="213">
                  <c:v>1.202</c:v>
                </c:pt>
                <c:pt idx="214">
                  <c:v>1.2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8-4286-BAD4-16B27C131671}"/>
            </c:ext>
          </c:extLst>
        </c:ser>
        <c:ser>
          <c:idx val="0"/>
          <c:order val="7"/>
          <c:tx>
            <c:strRef>
              <c:f>'42'!$B$28</c:f>
              <c:strCache>
                <c:ptCount val="1"/>
                <c:pt idx="0">
                  <c:v>Permian</c:v>
                </c:pt>
              </c:strCache>
            </c:strRef>
          </c:tx>
          <c:spPr>
            <a:solidFill>
              <a:srgbClr val="ECE3F5">
                <a:alpha val="70000"/>
              </a:srgbClr>
            </a:solidFill>
            <a:ln>
              <a:noFill/>
            </a:ln>
          </c:spPr>
          <c:cat>
            <c:numRef>
              <c:f>'42'!$A$29:$A$244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'42'!$B$29:$B$244</c:f>
              <c:numCache>
                <c:formatCode>0.00</c:formatCode>
                <c:ptCount val="216"/>
                <c:pt idx="0">
                  <c:v>0.13200000000000001</c:v>
                </c:pt>
                <c:pt idx="1">
                  <c:v>0.13700000000000001</c:v>
                </c:pt>
                <c:pt idx="2">
                  <c:v>0.13700000000000001</c:v>
                </c:pt>
                <c:pt idx="3">
                  <c:v>0.13900000000000001</c:v>
                </c:pt>
                <c:pt idx="4">
                  <c:v>0.13700000000000001</c:v>
                </c:pt>
                <c:pt idx="5">
                  <c:v>0.13600000000000001</c:v>
                </c:pt>
                <c:pt idx="6">
                  <c:v>0.14000000000000001</c:v>
                </c:pt>
                <c:pt idx="7">
                  <c:v>0.14299999999999999</c:v>
                </c:pt>
                <c:pt idx="8">
                  <c:v>0.14299999999999999</c:v>
                </c:pt>
                <c:pt idx="9">
                  <c:v>0.14599999999999999</c:v>
                </c:pt>
                <c:pt idx="10">
                  <c:v>0.15</c:v>
                </c:pt>
                <c:pt idx="11">
                  <c:v>0.154</c:v>
                </c:pt>
                <c:pt idx="12">
                  <c:v>0.154</c:v>
                </c:pt>
                <c:pt idx="13">
                  <c:v>0.159</c:v>
                </c:pt>
                <c:pt idx="14">
                  <c:v>0.16200000000000001</c:v>
                </c:pt>
                <c:pt idx="15">
                  <c:v>0.16</c:v>
                </c:pt>
                <c:pt idx="16">
                  <c:v>0.16</c:v>
                </c:pt>
                <c:pt idx="17">
                  <c:v>0.16200000000000001</c:v>
                </c:pt>
                <c:pt idx="18">
                  <c:v>0.16900000000000001</c:v>
                </c:pt>
                <c:pt idx="19">
                  <c:v>0.17100000000000001</c:v>
                </c:pt>
                <c:pt idx="20">
                  <c:v>0.16400000000000001</c:v>
                </c:pt>
                <c:pt idx="21">
                  <c:v>0.182</c:v>
                </c:pt>
                <c:pt idx="22">
                  <c:v>0.19</c:v>
                </c:pt>
                <c:pt idx="23">
                  <c:v>0.192</c:v>
                </c:pt>
                <c:pt idx="24">
                  <c:v>0.193</c:v>
                </c:pt>
                <c:pt idx="25">
                  <c:v>0.19500000000000001</c:v>
                </c:pt>
                <c:pt idx="26">
                  <c:v>0.19400000000000001</c:v>
                </c:pt>
                <c:pt idx="27">
                  <c:v>0.192</c:v>
                </c:pt>
                <c:pt idx="28">
                  <c:v>0.188</c:v>
                </c:pt>
                <c:pt idx="29">
                  <c:v>0.183</c:v>
                </c:pt>
                <c:pt idx="30">
                  <c:v>0.18099999999999999</c:v>
                </c:pt>
                <c:pt idx="31">
                  <c:v>0.184</c:v>
                </c:pt>
                <c:pt idx="32">
                  <c:v>0.187</c:v>
                </c:pt>
                <c:pt idx="33">
                  <c:v>0.191</c:v>
                </c:pt>
                <c:pt idx="34">
                  <c:v>0.19800000000000001</c:v>
                </c:pt>
                <c:pt idx="35">
                  <c:v>0.20100000000000001</c:v>
                </c:pt>
                <c:pt idx="36">
                  <c:v>0.20599999999999999</c:v>
                </c:pt>
                <c:pt idx="37">
                  <c:v>0.214</c:v>
                </c:pt>
                <c:pt idx="38">
                  <c:v>0.218</c:v>
                </c:pt>
                <c:pt idx="39">
                  <c:v>0.22</c:v>
                </c:pt>
                <c:pt idx="40">
                  <c:v>0.22800000000000001</c:v>
                </c:pt>
                <c:pt idx="41">
                  <c:v>0.23100000000000001</c:v>
                </c:pt>
                <c:pt idx="42">
                  <c:v>0.23899999999999999</c:v>
                </c:pt>
                <c:pt idx="43">
                  <c:v>0.24399999999999999</c:v>
                </c:pt>
                <c:pt idx="44">
                  <c:v>0.25</c:v>
                </c:pt>
                <c:pt idx="45">
                  <c:v>0.26100000000000001</c:v>
                </c:pt>
                <c:pt idx="46">
                  <c:v>0.27300000000000002</c:v>
                </c:pt>
                <c:pt idx="47">
                  <c:v>0.28000000000000003</c:v>
                </c:pt>
                <c:pt idx="48">
                  <c:v>0.29099999999999998</c:v>
                </c:pt>
                <c:pt idx="49">
                  <c:v>0.27100000000000002</c:v>
                </c:pt>
                <c:pt idx="50">
                  <c:v>0.30099999999999999</c:v>
                </c:pt>
                <c:pt idx="51">
                  <c:v>0.30599999999999999</c:v>
                </c:pt>
                <c:pt idx="52">
                  <c:v>0.315</c:v>
                </c:pt>
                <c:pt idx="53">
                  <c:v>0.32200000000000001</c:v>
                </c:pt>
                <c:pt idx="54">
                  <c:v>0.33500000000000002</c:v>
                </c:pt>
                <c:pt idx="55">
                  <c:v>0.34499999999999997</c:v>
                </c:pt>
                <c:pt idx="56">
                  <c:v>0.35799999999999998</c:v>
                </c:pt>
                <c:pt idx="57">
                  <c:v>0.373</c:v>
                </c:pt>
                <c:pt idx="58">
                  <c:v>0.39200000000000002</c:v>
                </c:pt>
                <c:pt idx="59">
                  <c:v>0.39700000000000002</c:v>
                </c:pt>
                <c:pt idx="60">
                  <c:v>0.40799999999999997</c:v>
                </c:pt>
                <c:pt idx="61">
                  <c:v>0.42299999999999999</c:v>
                </c:pt>
                <c:pt idx="62">
                  <c:v>0.435</c:v>
                </c:pt>
                <c:pt idx="63">
                  <c:v>0.45400000000000001</c:v>
                </c:pt>
                <c:pt idx="64">
                  <c:v>0.46200000000000002</c:v>
                </c:pt>
                <c:pt idx="65">
                  <c:v>0.47199999999999998</c:v>
                </c:pt>
                <c:pt idx="66">
                  <c:v>0.48899999999999999</c:v>
                </c:pt>
                <c:pt idx="67">
                  <c:v>0.5</c:v>
                </c:pt>
                <c:pt idx="68">
                  <c:v>0.51700000000000002</c:v>
                </c:pt>
                <c:pt idx="69">
                  <c:v>0.53500000000000003</c:v>
                </c:pt>
                <c:pt idx="70">
                  <c:v>0.54700000000000004</c:v>
                </c:pt>
                <c:pt idx="71">
                  <c:v>0.55000000000000004</c:v>
                </c:pt>
                <c:pt idx="72">
                  <c:v>0.55400000000000005</c:v>
                </c:pt>
                <c:pt idx="73">
                  <c:v>0.56799999999999995</c:v>
                </c:pt>
                <c:pt idx="74">
                  <c:v>0.57299999999999995</c:v>
                </c:pt>
                <c:pt idx="75">
                  <c:v>0.60099999999999998</c:v>
                </c:pt>
                <c:pt idx="76">
                  <c:v>0.622</c:v>
                </c:pt>
                <c:pt idx="77">
                  <c:v>0.628</c:v>
                </c:pt>
                <c:pt idx="78">
                  <c:v>0.64</c:v>
                </c:pt>
                <c:pt idx="79">
                  <c:v>0.65800000000000003</c:v>
                </c:pt>
                <c:pt idx="80">
                  <c:v>0.68400000000000005</c:v>
                </c:pt>
                <c:pt idx="81">
                  <c:v>0.69499999999999995</c:v>
                </c:pt>
                <c:pt idx="82">
                  <c:v>0.67800000000000005</c:v>
                </c:pt>
                <c:pt idx="83">
                  <c:v>0.71199999999999997</c:v>
                </c:pt>
                <c:pt idx="84">
                  <c:v>0.73699999999999999</c:v>
                </c:pt>
                <c:pt idx="85">
                  <c:v>0.75900000000000001</c:v>
                </c:pt>
                <c:pt idx="86">
                  <c:v>0.78900000000000003</c:v>
                </c:pt>
                <c:pt idx="87">
                  <c:v>0.81299999999999994</c:v>
                </c:pt>
                <c:pt idx="88">
                  <c:v>0.83199999999999996</c:v>
                </c:pt>
                <c:pt idx="89">
                  <c:v>0.84199999999999997</c:v>
                </c:pt>
                <c:pt idx="90">
                  <c:v>0.88800000000000001</c:v>
                </c:pt>
                <c:pt idx="91">
                  <c:v>0.92200000000000004</c:v>
                </c:pt>
                <c:pt idx="92">
                  <c:v>0.91400000000000003</c:v>
                </c:pt>
                <c:pt idx="93">
                  <c:v>0.97699999999999998</c:v>
                </c:pt>
                <c:pt idx="94">
                  <c:v>1.0169999999999999</c:v>
                </c:pt>
                <c:pt idx="95">
                  <c:v>1.024</c:v>
                </c:pt>
                <c:pt idx="96">
                  <c:v>0.97899999999999998</c:v>
                </c:pt>
                <c:pt idx="97">
                  <c:v>1.0449999999999999</c:v>
                </c:pt>
                <c:pt idx="98">
                  <c:v>1.1120000000000001</c:v>
                </c:pt>
                <c:pt idx="99">
                  <c:v>1.1519999999999999</c:v>
                </c:pt>
                <c:pt idx="100">
                  <c:v>1.1599999999999999</c:v>
                </c:pt>
                <c:pt idx="101">
                  <c:v>1.1519999999999999</c:v>
                </c:pt>
                <c:pt idx="102">
                  <c:v>1.137</c:v>
                </c:pt>
                <c:pt idx="103">
                  <c:v>1.1839999999999999</c:v>
                </c:pt>
                <c:pt idx="104">
                  <c:v>1.1970000000000001</c:v>
                </c:pt>
                <c:pt idx="105">
                  <c:v>1.2</c:v>
                </c:pt>
                <c:pt idx="106">
                  <c:v>1.2370000000000001</c:v>
                </c:pt>
                <c:pt idx="107">
                  <c:v>1.157</c:v>
                </c:pt>
                <c:pt idx="108">
                  <c:v>1.2230000000000001</c:v>
                </c:pt>
                <c:pt idx="109">
                  <c:v>1.258</c:v>
                </c:pt>
                <c:pt idx="110">
                  <c:v>1.278</c:v>
                </c:pt>
                <c:pt idx="111">
                  <c:v>1.2909999999999999</c:v>
                </c:pt>
                <c:pt idx="112">
                  <c:v>1.302</c:v>
                </c:pt>
                <c:pt idx="113">
                  <c:v>1.3169999999999999</c:v>
                </c:pt>
                <c:pt idx="114">
                  <c:v>1.3540000000000001</c:v>
                </c:pt>
                <c:pt idx="115">
                  <c:v>1.385</c:v>
                </c:pt>
                <c:pt idx="116">
                  <c:v>1.383</c:v>
                </c:pt>
                <c:pt idx="117">
                  <c:v>1.411</c:v>
                </c:pt>
                <c:pt idx="118">
                  <c:v>1.42</c:v>
                </c:pt>
                <c:pt idx="119">
                  <c:v>1.4379999999999999</c:v>
                </c:pt>
                <c:pt idx="120">
                  <c:v>1.464</c:v>
                </c:pt>
                <c:pt idx="121">
                  <c:v>1.556</c:v>
                </c:pt>
                <c:pt idx="122">
                  <c:v>1.583</c:v>
                </c:pt>
                <c:pt idx="123">
                  <c:v>1.615</c:v>
                </c:pt>
                <c:pt idx="124">
                  <c:v>1.7050000000000001</c:v>
                </c:pt>
                <c:pt idx="125">
                  <c:v>1.746</c:v>
                </c:pt>
                <c:pt idx="126">
                  <c:v>1.7729999999999999</c:v>
                </c:pt>
                <c:pt idx="127">
                  <c:v>1.81</c:v>
                </c:pt>
                <c:pt idx="128">
                  <c:v>1.9039999999999999</c:v>
                </c:pt>
                <c:pt idx="129">
                  <c:v>2.0430000000000001</c:v>
                </c:pt>
                <c:pt idx="130">
                  <c:v>2.1349999999999998</c:v>
                </c:pt>
                <c:pt idx="131">
                  <c:v>2.19</c:v>
                </c:pt>
                <c:pt idx="132">
                  <c:v>2.1989999999999998</c:v>
                </c:pt>
                <c:pt idx="133">
                  <c:v>2.347</c:v>
                </c:pt>
                <c:pt idx="134">
                  <c:v>2.5059999999999998</c:v>
                </c:pt>
                <c:pt idx="135">
                  <c:v>2.5609999999999999</c:v>
                </c:pt>
                <c:pt idx="136">
                  <c:v>2.5840000000000001</c:v>
                </c:pt>
                <c:pt idx="137">
                  <c:v>2.7090000000000001</c:v>
                </c:pt>
                <c:pt idx="138">
                  <c:v>2.7890000000000001</c:v>
                </c:pt>
                <c:pt idx="139">
                  <c:v>2.9489999999999998</c:v>
                </c:pt>
                <c:pt idx="140">
                  <c:v>3.0219999999999998</c:v>
                </c:pt>
                <c:pt idx="141">
                  <c:v>3.1230000000000002</c:v>
                </c:pt>
                <c:pt idx="142">
                  <c:v>3.206</c:v>
                </c:pt>
                <c:pt idx="143">
                  <c:v>3.2610000000000001</c:v>
                </c:pt>
                <c:pt idx="144">
                  <c:v>3.2370000000000001</c:v>
                </c:pt>
                <c:pt idx="145">
                  <c:v>3.302</c:v>
                </c:pt>
                <c:pt idx="146">
                  <c:v>3.355</c:v>
                </c:pt>
                <c:pt idx="147">
                  <c:v>3.4460000000000002</c:v>
                </c:pt>
                <c:pt idx="148">
                  <c:v>3.5339999999999998</c:v>
                </c:pt>
                <c:pt idx="149">
                  <c:v>3.5470000000000002</c:v>
                </c:pt>
                <c:pt idx="150">
                  <c:v>3.6219999999999999</c:v>
                </c:pt>
                <c:pt idx="151">
                  <c:v>3.7320000000000002</c:v>
                </c:pt>
                <c:pt idx="152">
                  <c:v>3.827</c:v>
                </c:pt>
                <c:pt idx="153">
                  <c:v>3.9060000000000001</c:v>
                </c:pt>
                <c:pt idx="154">
                  <c:v>4.0430000000000001</c:v>
                </c:pt>
                <c:pt idx="155">
                  <c:v>4.0570000000000004</c:v>
                </c:pt>
                <c:pt idx="156">
                  <c:v>4.0880000000000001</c:v>
                </c:pt>
                <c:pt idx="157">
                  <c:v>4.0750000000000002</c:v>
                </c:pt>
                <c:pt idx="158">
                  <c:v>4.1779999999999999</c:v>
                </c:pt>
                <c:pt idx="159">
                  <c:v>3.952</c:v>
                </c:pt>
                <c:pt idx="160">
                  <c:v>3.4039999999999999</c:v>
                </c:pt>
                <c:pt idx="161">
                  <c:v>3.681</c:v>
                </c:pt>
                <c:pt idx="162">
                  <c:v>3.726</c:v>
                </c:pt>
                <c:pt idx="163">
                  <c:v>3.673</c:v>
                </c:pt>
                <c:pt idx="164">
                  <c:v>3.6850000000000001</c:v>
                </c:pt>
                <c:pt idx="165">
                  <c:v>3.7469999999999999</c:v>
                </c:pt>
                <c:pt idx="166">
                  <c:v>3.7650000000000001</c:v>
                </c:pt>
                <c:pt idx="167">
                  <c:v>3.7469999999999999</c:v>
                </c:pt>
                <c:pt idx="168">
                  <c:v>3.8180000000000001</c:v>
                </c:pt>
                <c:pt idx="169">
                  <c:v>3.1589999999999998</c:v>
                </c:pt>
                <c:pt idx="170">
                  <c:v>3.9889999999999999</c:v>
                </c:pt>
                <c:pt idx="171">
                  <c:v>4.0110000000000001</c:v>
                </c:pt>
                <c:pt idx="172">
                  <c:v>4.0910000000000002</c:v>
                </c:pt>
                <c:pt idx="173">
                  <c:v>4.1100000000000003</c:v>
                </c:pt>
                <c:pt idx="174">
                  <c:v>4.1790000000000003</c:v>
                </c:pt>
                <c:pt idx="175">
                  <c:v>4.2750000000000004</c:v>
                </c:pt>
                <c:pt idx="176">
                  <c:v>4.3479999999999999</c:v>
                </c:pt>
                <c:pt idx="177">
                  <c:v>4.4130000000000003</c:v>
                </c:pt>
                <c:pt idx="178">
                  <c:v>4.4450000000000003</c:v>
                </c:pt>
                <c:pt idx="179">
                  <c:v>4.4349999999999996</c:v>
                </c:pt>
                <c:pt idx="180">
                  <c:v>4.3319999999999999</c:v>
                </c:pt>
                <c:pt idx="181">
                  <c:v>4.3769999999999998</c:v>
                </c:pt>
                <c:pt idx="182">
                  <c:v>4.5739999999999998</c:v>
                </c:pt>
                <c:pt idx="183">
                  <c:v>4.641</c:v>
                </c:pt>
                <c:pt idx="184">
                  <c:v>4.6310000000000002</c:v>
                </c:pt>
                <c:pt idx="185">
                  <c:v>4.6289999999999996</c:v>
                </c:pt>
                <c:pt idx="186">
                  <c:v>4.6820000000000004</c:v>
                </c:pt>
                <c:pt idx="187">
                  <c:v>4.7549999999999999</c:v>
                </c:pt>
                <c:pt idx="188">
                  <c:v>4.8890000000000002</c:v>
                </c:pt>
                <c:pt idx="189">
                  <c:v>4.9400000000000004</c:v>
                </c:pt>
                <c:pt idx="190">
                  <c:v>4.9790000000000001</c:v>
                </c:pt>
                <c:pt idx="191">
                  <c:v>4.9630000000000001</c:v>
                </c:pt>
                <c:pt idx="192">
                  <c:v>5.0529999999999999</c:v>
                </c:pt>
                <c:pt idx="193">
                  <c:v>5.0069999999999997</c:v>
                </c:pt>
                <c:pt idx="194">
                  <c:v>5.1689999999999996</c:v>
                </c:pt>
                <c:pt idx="195">
                  <c:v>5.165</c:v>
                </c:pt>
                <c:pt idx="196">
                  <c:v>5.1449999999999996</c:v>
                </c:pt>
                <c:pt idx="197">
                  <c:v>5.0890000000000004</c:v>
                </c:pt>
                <c:pt idx="198">
                  <c:v>5.1609999999999996</c:v>
                </c:pt>
                <c:pt idx="199">
                  <c:v>5.2290000000000001</c:v>
                </c:pt>
                <c:pt idx="200">
                  <c:v>5.2359999999999998</c:v>
                </c:pt>
                <c:pt idx="201">
                  <c:v>5.298</c:v>
                </c:pt>
                <c:pt idx="202">
                  <c:v>5.4649999999999999</c:v>
                </c:pt>
                <c:pt idx="203">
                  <c:v>5.5010000000000003</c:v>
                </c:pt>
                <c:pt idx="204">
                  <c:v>5.2320000000000002</c:v>
                </c:pt>
                <c:pt idx="205">
                  <c:v>5.4279999999999999</c:v>
                </c:pt>
                <c:pt idx="206">
                  <c:v>5.4950000000000001</c:v>
                </c:pt>
                <c:pt idx="207">
                  <c:v>5.48</c:v>
                </c:pt>
                <c:pt idx="208">
                  <c:v>5.468</c:v>
                </c:pt>
                <c:pt idx="209">
                  <c:v>5.492</c:v>
                </c:pt>
                <c:pt idx="210">
                  <c:v>5.4980000000000002</c:v>
                </c:pt>
                <c:pt idx="211">
                  <c:v>5.5010000000000003</c:v>
                </c:pt>
                <c:pt idx="212">
                  <c:v>5.5049999999999999</c:v>
                </c:pt>
                <c:pt idx="213">
                  <c:v>5.5119999999999996</c:v>
                </c:pt>
                <c:pt idx="214">
                  <c:v>5.5170000000000003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8-4286-BAD4-16B27C131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dateAx>
        <c:axId val="-976502336"/>
        <c:scaling>
          <c:orientation val="minMax"/>
          <c:max val="45383"/>
        </c:scaling>
        <c:delete val="0"/>
        <c:axPos val="b"/>
        <c:numFmt formatCode="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2"/>
        <c:majorTimeUnit val="years"/>
        <c:minorUnit val="1"/>
        <c:minorTimeUnit val="months"/>
      </c:dateAx>
      <c:valAx>
        <c:axId val="-97650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low"/>
        <c:spPr>
          <a:ln>
            <a:noFill/>
            <a:prstDash val="dash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 val="autoZero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5835020622422189"/>
          <c:h val="0.71553602068398181"/>
        </c:manualLayout>
      </c:layout>
      <c:areaChart>
        <c:grouping val="stacked"/>
        <c:varyColors val="0"/>
        <c:ser>
          <c:idx val="11"/>
          <c:order val="0"/>
          <c:tx>
            <c:strRef>
              <c:f>'43'!$M$28</c:f>
              <c:strCache>
                <c:ptCount val="1"/>
                <c:pt idx="0">
                  <c:v>Rest of U.S.</c:v>
                </c:pt>
              </c:strCache>
            </c:strRef>
          </c:tx>
          <c:spPr>
            <a:solidFill>
              <a:schemeClr val="bg1">
                <a:lumMod val="65000"/>
                <a:alpha val="70000"/>
              </a:schemeClr>
            </a:solidFill>
            <a:ln w="25400"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'43'!$M$29:$M$244</c:f>
              <c:numCache>
                <c:formatCode>0.00</c:formatCode>
                <c:ptCount val="216"/>
                <c:pt idx="0">
                  <c:v>1.409</c:v>
                </c:pt>
                <c:pt idx="1">
                  <c:v>1.2809999999999999</c:v>
                </c:pt>
                <c:pt idx="2">
                  <c:v>1.478</c:v>
                </c:pt>
                <c:pt idx="3">
                  <c:v>1.466</c:v>
                </c:pt>
                <c:pt idx="4">
                  <c:v>1.5329999999999999</c:v>
                </c:pt>
                <c:pt idx="5">
                  <c:v>1.5720000000000001</c:v>
                </c:pt>
                <c:pt idx="6">
                  <c:v>1.621</c:v>
                </c:pt>
                <c:pt idx="7">
                  <c:v>1.669</c:v>
                </c:pt>
                <c:pt idx="8">
                  <c:v>1.68</c:v>
                </c:pt>
                <c:pt idx="9">
                  <c:v>1.726</c:v>
                </c:pt>
                <c:pt idx="10">
                  <c:v>1.794</c:v>
                </c:pt>
                <c:pt idx="11">
                  <c:v>1.8080000000000001</c:v>
                </c:pt>
                <c:pt idx="12">
                  <c:v>1.8380000000000001</c:v>
                </c:pt>
                <c:pt idx="13">
                  <c:v>1.901</c:v>
                </c:pt>
                <c:pt idx="14">
                  <c:v>1.9890000000000001</c:v>
                </c:pt>
                <c:pt idx="15">
                  <c:v>2.0139999999999998</c:v>
                </c:pt>
                <c:pt idx="16">
                  <c:v>2.056</c:v>
                </c:pt>
                <c:pt idx="17">
                  <c:v>2.1230000000000002</c:v>
                </c:pt>
                <c:pt idx="18">
                  <c:v>2.19</c:v>
                </c:pt>
                <c:pt idx="19">
                  <c:v>2.2530000000000001</c:v>
                </c:pt>
                <c:pt idx="20">
                  <c:v>2.3410000000000002</c:v>
                </c:pt>
                <c:pt idx="21">
                  <c:v>2.3610000000000002</c:v>
                </c:pt>
                <c:pt idx="22">
                  <c:v>2.3980000000000001</c:v>
                </c:pt>
                <c:pt idx="23">
                  <c:v>2.476</c:v>
                </c:pt>
                <c:pt idx="24">
                  <c:v>2.5539999999999998</c:v>
                </c:pt>
                <c:pt idx="25">
                  <c:v>2.5960000000000001</c:v>
                </c:pt>
                <c:pt idx="26">
                  <c:v>2.605</c:v>
                </c:pt>
                <c:pt idx="27">
                  <c:v>2.71</c:v>
                </c:pt>
                <c:pt idx="28">
                  <c:v>2.7690000000000001</c:v>
                </c:pt>
                <c:pt idx="29">
                  <c:v>2.8079999999999998</c:v>
                </c:pt>
                <c:pt idx="30">
                  <c:v>2.7789999999999999</c:v>
                </c:pt>
                <c:pt idx="31">
                  <c:v>2.976</c:v>
                </c:pt>
                <c:pt idx="32">
                  <c:v>2.5350000000000001</c:v>
                </c:pt>
                <c:pt idx="33">
                  <c:v>2.9660000000000002</c:v>
                </c:pt>
                <c:pt idx="34">
                  <c:v>3.1509999999999998</c:v>
                </c:pt>
                <c:pt idx="35">
                  <c:v>3.149</c:v>
                </c:pt>
                <c:pt idx="36">
                  <c:v>3.1360000000000001</c:v>
                </c:pt>
                <c:pt idx="37">
                  <c:v>3.2290000000000001</c:v>
                </c:pt>
                <c:pt idx="38">
                  <c:v>3.371</c:v>
                </c:pt>
                <c:pt idx="39">
                  <c:v>3.4590000000000001</c:v>
                </c:pt>
                <c:pt idx="40">
                  <c:v>3.4729999999999999</c:v>
                </c:pt>
                <c:pt idx="41">
                  <c:v>3.528</c:v>
                </c:pt>
                <c:pt idx="42">
                  <c:v>3.6560000000000001</c:v>
                </c:pt>
                <c:pt idx="43">
                  <c:v>3.7280000000000002</c:v>
                </c:pt>
                <c:pt idx="44">
                  <c:v>3.7890000000000001</c:v>
                </c:pt>
                <c:pt idx="45">
                  <c:v>3.8149999999999999</c:v>
                </c:pt>
                <c:pt idx="46">
                  <c:v>3.94</c:v>
                </c:pt>
                <c:pt idx="47">
                  <c:v>3.964</c:v>
                </c:pt>
                <c:pt idx="48">
                  <c:v>3.9380000000000002</c:v>
                </c:pt>
                <c:pt idx="49">
                  <c:v>3.9420000000000002</c:v>
                </c:pt>
                <c:pt idx="50">
                  <c:v>4.077</c:v>
                </c:pt>
                <c:pt idx="51">
                  <c:v>4.2439999999999998</c:v>
                </c:pt>
                <c:pt idx="52">
                  <c:v>4.2649999999999997</c:v>
                </c:pt>
                <c:pt idx="53">
                  <c:v>4.2629999999999999</c:v>
                </c:pt>
                <c:pt idx="54">
                  <c:v>4.2699999999999996</c:v>
                </c:pt>
                <c:pt idx="55">
                  <c:v>4.2949999999999999</c:v>
                </c:pt>
                <c:pt idx="56">
                  <c:v>4.4160000000000004</c:v>
                </c:pt>
                <c:pt idx="57">
                  <c:v>4.4340000000000002</c:v>
                </c:pt>
                <c:pt idx="58">
                  <c:v>4.4649999999999999</c:v>
                </c:pt>
                <c:pt idx="59">
                  <c:v>4.4640000000000004</c:v>
                </c:pt>
                <c:pt idx="60">
                  <c:v>4.5019999999999998</c:v>
                </c:pt>
                <c:pt idx="61">
                  <c:v>4.5069999999999997</c:v>
                </c:pt>
                <c:pt idx="62">
                  <c:v>4.4379999999999997</c:v>
                </c:pt>
                <c:pt idx="63">
                  <c:v>4.593</c:v>
                </c:pt>
                <c:pt idx="64">
                  <c:v>4.5599999999999996</c:v>
                </c:pt>
                <c:pt idx="65">
                  <c:v>4.5579999999999998</c:v>
                </c:pt>
                <c:pt idx="66">
                  <c:v>4.5789999999999997</c:v>
                </c:pt>
                <c:pt idx="67">
                  <c:v>4.702</c:v>
                </c:pt>
                <c:pt idx="68">
                  <c:v>4.68</c:v>
                </c:pt>
                <c:pt idx="69">
                  <c:v>4.7480000000000002</c:v>
                </c:pt>
                <c:pt idx="70">
                  <c:v>4.7169999999999996</c:v>
                </c:pt>
                <c:pt idx="71">
                  <c:v>4.6479999999999997</c:v>
                </c:pt>
                <c:pt idx="72">
                  <c:v>4.5620000000000003</c:v>
                </c:pt>
                <c:pt idx="73">
                  <c:v>4.4889999999999999</c:v>
                </c:pt>
                <c:pt idx="74">
                  <c:v>4.484</c:v>
                </c:pt>
                <c:pt idx="75">
                  <c:v>4.54</c:v>
                </c:pt>
                <c:pt idx="76">
                  <c:v>4.6050000000000004</c:v>
                </c:pt>
                <c:pt idx="77">
                  <c:v>4.6139999999999999</c:v>
                </c:pt>
                <c:pt idx="78">
                  <c:v>4.5810000000000004</c:v>
                </c:pt>
                <c:pt idx="79">
                  <c:v>4.6310000000000002</c:v>
                </c:pt>
                <c:pt idx="80">
                  <c:v>4.6260000000000003</c:v>
                </c:pt>
                <c:pt idx="81">
                  <c:v>4.6680000000000001</c:v>
                </c:pt>
                <c:pt idx="82">
                  <c:v>4.6719999999999997</c:v>
                </c:pt>
                <c:pt idx="83">
                  <c:v>4.58</c:v>
                </c:pt>
                <c:pt idx="84">
                  <c:v>4.5289999999999999</c:v>
                </c:pt>
                <c:pt idx="85">
                  <c:v>4.5410000000000004</c:v>
                </c:pt>
                <c:pt idx="86">
                  <c:v>4.5739999999999998</c:v>
                </c:pt>
                <c:pt idx="87">
                  <c:v>4.6340000000000003</c:v>
                </c:pt>
                <c:pt idx="88">
                  <c:v>4.6319999999999997</c:v>
                </c:pt>
                <c:pt idx="89">
                  <c:v>4.55</c:v>
                </c:pt>
                <c:pt idx="90">
                  <c:v>4.5650000000000004</c:v>
                </c:pt>
                <c:pt idx="91">
                  <c:v>4.5670000000000002</c:v>
                </c:pt>
                <c:pt idx="92">
                  <c:v>4.5640000000000001</c:v>
                </c:pt>
                <c:pt idx="93">
                  <c:v>4.556</c:v>
                </c:pt>
                <c:pt idx="94">
                  <c:v>4.593</c:v>
                </c:pt>
                <c:pt idx="95">
                  <c:v>4.5579999999999998</c:v>
                </c:pt>
                <c:pt idx="96">
                  <c:v>4.3970000000000002</c:v>
                </c:pt>
                <c:pt idx="97">
                  <c:v>4.2279999999999998</c:v>
                </c:pt>
                <c:pt idx="98">
                  <c:v>4.367</c:v>
                </c:pt>
                <c:pt idx="99">
                  <c:v>4.423</c:v>
                </c:pt>
                <c:pt idx="100">
                  <c:v>4.3869999999999996</c:v>
                </c:pt>
                <c:pt idx="101">
                  <c:v>4.2889999999999997</c:v>
                </c:pt>
                <c:pt idx="102">
                  <c:v>4.2270000000000003</c:v>
                </c:pt>
                <c:pt idx="103">
                  <c:v>4.1630000000000003</c:v>
                </c:pt>
                <c:pt idx="104">
                  <c:v>4.149</c:v>
                </c:pt>
                <c:pt idx="105">
                  <c:v>4.1130000000000004</c:v>
                </c:pt>
                <c:pt idx="106">
                  <c:v>4.0990000000000002</c:v>
                </c:pt>
                <c:pt idx="107">
                  <c:v>4.0730000000000004</c:v>
                </c:pt>
                <c:pt idx="108">
                  <c:v>3.9630000000000001</c:v>
                </c:pt>
                <c:pt idx="109">
                  <c:v>3.9279999999999999</c:v>
                </c:pt>
                <c:pt idx="110">
                  <c:v>3.851</c:v>
                </c:pt>
                <c:pt idx="111">
                  <c:v>3.794</c:v>
                </c:pt>
                <c:pt idx="112">
                  <c:v>3.746</c:v>
                </c:pt>
                <c:pt idx="113">
                  <c:v>3.6850000000000001</c:v>
                </c:pt>
                <c:pt idx="114">
                  <c:v>3.64</c:v>
                </c:pt>
                <c:pt idx="115">
                  <c:v>3.633</c:v>
                </c:pt>
                <c:pt idx="116">
                  <c:v>3.581</c:v>
                </c:pt>
                <c:pt idx="117">
                  <c:v>3.5249999999999999</c:v>
                </c:pt>
                <c:pt idx="118">
                  <c:v>3.4729999999999999</c:v>
                </c:pt>
                <c:pt idx="119">
                  <c:v>3.3660000000000001</c:v>
                </c:pt>
                <c:pt idx="120">
                  <c:v>3.3010000000000002</c:v>
                </c:pt>
                <c:pt idx="121">
                  <c:v>3.327</c:v>
                </c:pt>
                <c:pt idx="122">
                  <c:v>3.2850000000000001</c:v>
                </c:pt>
                <c:pt idx="123">
                  <c:v>3.2949999999999999</c:v>
                </c:pt>
                <c:pt idx="124">
                  <c:v>3.2949999999999999</c:v>
                </c:pt>
                <c:pt idx="125">
                  <c:v>3.2959999999999998</c:v>
                </c:pt>
                <c:pt idx="126">
                  <c:v>3.2509999999999999</c:v>
                </c:pt>
                <c:pt idx="127">
                  <c:v>3.2669999999999999</c:v>
                </c:pt>
                <c:pt idx="128">
                  <c:v>3.36</c:v>
                </c:pt>
                <c:pt idx="129">
                  <c:v>3.331</c:v>
                </c:pt>
                <c:pt idx="130">
                  <c:v>3.355</c:v>
                </c:pt>
                <c:pt idx="131">
                  <c:v>3.323</c:v>
                </c:pt>
                <c:pt idx="132">
                  <c:v>3.2090000000000001</c:v>
                </c:pt>
                <c:pt idx="133">
                  <c:v>3.1890000000000001</c:v>
                </c:pt>
                <c:pt idx="134">
                  <c:v>3.1970000000000001</c:v>
                </c:pt>
                <c:pt idx="135">
                  <c:v>3.2330000000000001</c:v>
                </c:pt>
                <c:pt idx="136">
                  <c:v>3.1930000000000001</c:v>
                </c:pt>
                <c:pt idx="137">
                  <c:v>3.2240000000000002</c:v>
                </c:pt>
                <c:pt idx="138">
                  <c:v>3.2429999999999999</c:v>
                </c:pt>
                <c:pt idx="139">
                  <c:v>3.2930000000000001</c:v>
                </c:pt>
                <c:pt idx="140">
                  <c:v>3.262</c:v>
                </c:pt>
                <c:pt idx="141">
                  <c:v>3.25</c:v>
                </c:pt>
                <c:pt idx="142">
                  <c:v>3.2719999999999998</c:v>
                </c:pt>
                <c:pt idx="143">
                  <c:v>3.2160000000000002</c:v>
                </c:pt>
                <c:pt idx="144">
                  <c:v>3.1680000000000001</c:v>
                </c:pt>
                <c:pt idx="145">
                  <c:v>3.1429999999999998</c:v>
                </c:pt>
                <c:pt idx="146">
                  <c:v>3.1429999999999998</c:v>
                </c:pt>
                <c:pt idx="147">
                  <c:v>3.1619999999999999</c:v>
                </c:pt>
                <c:pt idx="148">
                  <c:v>3.1190000000000002</c:v>
                </c:pt>
                <c:pt idx="149">
                  <c:v>3.0990000000000002</c:v>
                </c:pt>
                <c:pt idx="150">
                  <c:v>3.0510000000000002</c:v>
                </c:pt>
                <c:pt idx="151">
                  <c:v>3.0209999999999999</c:v>
                </c:pt>
                <c:pt idx="152">
                  <c:v>3.044</c:v>
                </c:pt>
                <c:pt idx="153">
                  <c:v>2.9910000000000001</c:v>
                </c:pt>
                <c:pt idx="154">
                  <c:v>2.99</c:v>
                </c:pt>
                <c:pt idx="155">
                  <c:v>2.9359999999999999</c:v>
                </c:pt>
                <c:pt idx="156">
                  <c:v>2.827</c:v>
                </c:pt>
                <c:pt idx="157">
                  <c:v>2.863</c:v>
                </c:pt>
                <c:pt idx="158">
                  <c:v>2.786</c:v>
                </c:pt>
                <c:pt idx="159">
                  <c:v>2.6970000000000001</c:v>
                </c:pt>
                <c:pt idx="160">
                  <c:v>2.5139999999999998</c:v>
                </c:pt>
                <c:pt idx="161">
                  <c:v>2.5979999999999999</c:v>
                </c:pt>
                <c:pt idx="162">
                  <c:v>2.597</c:v>
                </c:pt>
                <c:pt idx="163">
                  <c:v>2.6080000000000001</c:v>
                </c:pt>
                <c:pt idx="164">
                  <c:v>2.6240000000000001</c:v>
                </c:pt>
                <c:pt idx="165">
                  <c:v>2.609</c:v>
                </c:pt>
                <c:pt idx="166">
                  <c:v>2.6339999999999999</c:v>
                </c:pt>
                <c:pt idx="167">
                  <c:v>2.5819999999999999</c:v>
                </c:pt>
                <c:pt idx="168">
                  <c:v>2.5470000000000002</c:v>
                </c:pt>
                <c:pt idx="169">
                  <c:v>2.2879999999999998</c:v>
                </c:pt>
                <c:pt idx="170">
                  <c:v>2.5369999999999999</c:v>
                </c:pt>
                <c:pt idx="171">
                  <c:v>2.5150000000000001</c:v>
                </c:pt>
                <c:pt idx="172">
                  <c:v>2.3690000000000002</c:v>
                </c:pt>
                <c:pt idx="173">
                  <c:v>2.4820000000000002</c:v>
                </c:pt>
                <c:pt idx="174">
                  <c:v>2.3149999999999999</c:v>
                </c:pt>
                <c:pt idx="175">
                  <c:v>2.4689999999999999</c:v>
                </c:pt>
                <c:pt idx="176">
                  <c:v>2.4870000000000001</c:v>
                </c:pt>
                <c:pt idx="177">
                  <c:v>2.48</c:v>
                </c:pt>
                <c:pt idx="178">
                  <c:v>2.4550000000000001</c:v>
                </c:pt>
                <c:pt idx="179">
                  <c:v>2.4350000000000001</c:v>
                </c:pt>
                <c:pt idx="180">
                  <c:v>2.3919999999999999</c:v>
                </c:pt>
                <c:pt idx="181">
                  <c:v>2.3439999999999999</c:v>
                </c:pt>
                <c:pt idx="182">
                  <c:v>2.403</c:v>
                </c:pt>
                <c:pt idx="183">
                  <c:v>2.3759999999999999</c:v>
                </c:pt>
                <c:pt idx="184">
                  <c:v>2.3839999999999999</c:v>
                </c:pt>
                <c:pt idx="185">
                  <c:v>2.3519999999999999</c:v>
                </c:pt>
                <c:pt idx="186">
                  <c:v>2.3820000000000001</c:v>
                </c:pt>
                <c:pt idx="187">
                  <c:v>2.367</c:v>
                </c:pt>
                <c:pt idx="188">
                  <c:v>2.371</c:v>
                </c:pt>
                <c:pt idx="189">
                  <c:v>2.42</c:v>
                </c:pt>
                <c:pt idx="190">
                  <c:v>2.38</c:v>
                </c:pt>
                <c:pt idx="191">
                  <c:v>2.3050000000000002</c:v>
                </c:pt>
                <c:pt idx="192">
                  <c:v>2.3460000000000001</c:v>
                </c:pt>
                <c:pt idx="193">
                  <c:v>2.2959999999999998</c:v>
                </c:pt>
                <c:pt idx="194">
                  <c:v>2.3039999999999998</c:v>
                </c:pt>
                <c:pt idx="195">
                  <c:v>2.2999999999999998</c:v>
                </c:pt>
                <c:pt idx="196">
                  <c:v>2.2890000000000001</c:v>
                </c:pt>
                <c:pt idx="197">
                  <c:v>2.2730000000000001</c:v>
                </c:pt>
                <c:pt idx="198">
                  <c:v>2.2599999999999998</c:v>
                </c:pt>
                <c:pt idx="199">
                  <c:v>2.2559999999999998</c:v>
                </c:pt>
                <c:pt idx="200">
                  <c:v>2.25</c:v>
                </c:pt>
                <c:pt idx="201">
                  <c:v>2.2200000000000002</c:v>
                </c:pt>
                <c:pt idx="202">
                  <c:v>2.2909999999999999</c:v>
                </c:pt>
                <c:pt idx="203">
                  <c:v>2.3340000000000001</c:v>
                </c:pt>
                <c:pt idx="204">
                  <c:v>2.181</c:v>
                </c:pt>
                <c:pt idx="205">
                  <c:v>2.25</c:v>
                </c:pt>
                <c:pt idx="206">
                  <c:v>2.1760000000000002</c:v>
                </c:pt>
                <c:pt idx="207">
                  <c:v>2.0910000000000002</c:v>
                </c:pt>
                <c:pt idx="208">
                  <c:v>2.1589999999999998</c:v>
                </c:pt>
                <c:pt idx="209">
                  <c:v>2.169</c:v>
                </c:pt>
                <c:pt idx="210">
                  <c:v>2.1840000000000002</c:v>
                </c:pt>
                <c:pt idx="211">
                  <c:v>2.165</c:v>
                </c:pt>
                <c:pt idx="212">
                  <c:v>2.1549999999999998</c:v>
                </c:pt>
                <c:pt idx="213">
                  <c:v>2.149</c:v>
                </c:pt>
                <c:pt idx="214">
                  <c:v>2.1419999999999999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96-47AA-BD54-ADA52586CBFA}"/>
            </c:ext>
          </c:extLst>
        </c:ser>
        <c:ser>
          <c:idx val="10"/>
          <c:order val="1"/>
          <c:tx>
            <c:strRef>
              <c:f>'43'!$L$28</c:f>
              <c:strCache>
                <c:ptCount val="1"/>
                <c:pt idx="0">
                  <c:v>Woodford</c:v>
                </c:pt>
              </c:strCache>
            </c:strRef>
          </c:tx>
          <c:spPr>
            <a:solidFill>
              <a:schemeClr val="accent2">
                <a:lumMod val="50000"/>
                <a:alpha val="70000"/>
              </a:schemeClr>
            </a:solidFill>
            <a:ln w="25400"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'43'!$L$29:$L$244</c:f>
              <c:numCache>
                <c:formatCode>0.00</c:formatCode>
                <c:ptCount val="216"/>
                <c:pt idx="0">
                  <c:v>0.13</c:v>
                </c:pt>
                <c:pt idx="1">
                  <c:v>0.14599999999999999</c:v>
                </c:pt>
                <c:pt idx="2">
                  <c:v>0.16600000000000001</c:v>
                </c:pt>
                <c:pt idx="3">
                  <c:v>0.17599999999999999</c:v>
                </c:pt>
                <c:pt idx="4">
                  <c:v>0.17599999999999999</c:v>
                </c:pt>
                <c:pt idx="5">
                  <c:v>0.19</c:v>
                </c:pt>
                <c:pt idx="6">
                  <c:v>0.21199999999999999</c:v>
                </c:pt>
                <c:pt idx="7">
                  <c:v>0.23300000000000001</c:v>
                </c:pt>
                <c:pt idx="8">
                  <c:v>0.25900000000000001</c:v>
                </c:pt>
                <c:pt idx="9">
                  <c:v>0.28699999999999998</c:v>
                </c:pt>
                <c:pt idx="10">
                  <c:v>0.29799999999999999</c:v>
                </c:pt>
                <c:pt idx="11">
                  <c:v>0.32600000000000001</c:v>
                </c:pt>
                <c:pt idx="12">
                  <c:v>0.34799999999999998</c:v>
                </c:pt>
                <c:pt idx="13">
                  <c:v>0.36699999999999999</c:v>
                </c:pt>
                <c:pt idx="14">
                  <c:v>0.39800000000000002</c:v>
                </c:pt>
                <c:pt idx="15">
                  <c:v>0.439</c:v>
                </c:pt>
                <c:pt idx="16">
                  <c:v>0.48199999999999998</c:v>
                </c:pt>
                <c:pt idx="17">
                  <c:v>0.51900000000000002</c:v>
                </c:pt>
                <c:pt idx="18">
                  <c:v>0.56399999999999995</c:v>
                </c:pt>
                <c:pt idx="19">
                  <c:v>0.58599999999999997</c:v>
                </c:pt>
                <c:pt idx="20">
                  <c:v>0.61899999999999999</c:v>
                </c:pt>
                <c:pt idx="21">
                  <c:v>0.63700000000000001</c:v>
                </c:pt>
                <c:pt idx="22">
                  <c:v>0.68300000000000005</c:v>
                </c:pt>
                <c:pt idx="23">
                  <c:v>0.73399999999999999</c:v>
                </c:pt>
                <c:pt idx="24">
                  <c:v>0.77200000000000002</c:v>
                </c:pt>
                <c:pt idx="25">
                  <c:v>0.80700000000000005</c:v>
                </c:pt>
                <c:pt idx="26">
                  <c:v>0.83199999999999996</c:v>
                </c:pt>
                <c:pt idx="27">
                  <c:v>0.83799999999999997</c:v>
                </c:pt>
                <c:pt idx="28">
                  <c:v>0.83699999999999997</c:v>
                </c:pt>
                <c:pt idx="29">
                  <c:v>0.85099999999999998</c:v>
                </c:pt>
                <c:pt idx="30">
                  <c:v>0.871</c:v>
                </c:pt>
                <c:pt idx="31">
                  <c:v>0.84</c:v>
                </c:pt>
                <c:pt idx="32">
                  <c:v>0.83399999999999996</c:v>
                </c:pt>
                <c:pt idx="33">
                  <c:v>0.879</c:v>
                </c:pt>
                <c:pt idx="34">
                  <c:v>0.90900000000000003</c:v>
                </c:pt>
                <c:pt idx="35">
                  <c:v>0.93300000000000005</c:v>
                </c:pt>
                <c:pt idx="36">
                  <c:v>0.96499999999999997</c:v>
                </c:pt>
                <c:pt idx="37">
                  <c:v>1.008</c:v>
                </c:pt>
                <c:pt idx="38">
                  <c:v>1.0209999999999999</c:v>
                </c:pt>
                <c:pt idx="39">
                  <c:v>1.018</c:v>
                </c:pt>
                <c:pt idx="40">
                  <c:v>1.133</c:v>
                </c:pt>
                <c:pt idx="41">
                  <c:v>1.0900000000000001</c:v>
                </c:pt>
                <c:pt idx="42">
                  <c:v>1.0980000000000001</c:v>
                </c:pt>
                <c:pt idx="43">
                  <c:v>1.0589999999999999</c:v>
                </c:pt>
                <c:pt idx="44">
                  <c:v>1.089</c:v>
                </c:pt>
                <c:pt idx="45">
                  <c:v>1.097</c:v>
                </c:pt>
                <c:pt idx="46">
                  <c:v>1.139</c:v>
                </c:pt>
                <c:pt idx="47">
                  <c:v>1.1910000000000001</c:v>
                </c:pt>
                <c:pt idx="48">
                  <c:v>1.226</c:v>
                </c:pt>
                <c:pt idx="49">
                  <c:v>1.1619999999999999</c:v>
                </c:pt>
                <c:pt idx="50">
                  <c:v>1.143</c:v>
                </c:pt>
                <c:pt idx="51">
                  <c:v>1.222</c:v>
                </c:pt>
                <c:pt idx="52">
                  <c:v>1.1659999999999999</c:v>
                </c:pt>
                <c:pt idx="53">
                  <c:v>1.135</c:v>
                </c:pt>
                <c:pt idx="54">
                  <c:v>1.137</c:v>
                </c:pt>
                <c:pt idx="55">
                  <c:v>1.1850000000000001</c:v>
                </c:pt>
                <c:pt idx="56">
                  <c:v>1.179</c:v>
                </c:pt>
                <c:pt idx="57">
                  <c:v>1.157</c:v>
                </c:pt>
                <c:pt idx="58">
                  <c:v>1.212</c:v>
                </c:pt>
                <c:pt idx="59">
                  <c:v>1.226</c:v>
                </c:pt>
                <c:pt idx="60">
                  <c:v>1.333</c:v>
                </c:pt>
                <c:pt idx="61">
                  <c:v>1.2929999999999999</c:v>
                </c:pt>
                <c:pt idx="62">
                  <c:v>1.367</c:v>
                </c:pt>
                <c:pt idx="63">
                  <c:v>1.341</c:v>
                </c:pt>
                <c:pt idx="64">
                  <c:v>1.4219999999999999</c:v>
                </c:pt>
                <c:pt idx="65">
                  <c:v>1.3779999999999999</c:v>
                </c:pt>
                <c:pt idx="66">
                  <c:v>1.3140000000000001</c:v>
                </c:pt>
                <c:pt idx="67">
                  <c:v>1.4</c:v>
                </c:pt>
                <c:pt idx="68">
                  <c:v>1.5129999999999999</c:v>
                </c:pt>
                <c:pt idx="69">
                  <c:v>1.4259999999999999</c:v>
                </c:pt>
                <c:pt idx="70">
                  <c:v>1.43</c:v>
                </c:pt>
                <c:pt idx="71">
                  <c:v>1.556</c:v>
                </c:pt>
                <c:pt idx="72">
                  <c:v>1.635</c:v>
                </c:pt>
                <c:pt idx="73">
                  <c:v>1.5589999999999999</c:v>
                </c:pt>
                <c:pt idx="74">
                  <c:v>1.6160000000000001</c:v>
                </c:pt>
                <c:pt idx="75">
                  <c:v>1.698</c:v>
                </c:pt>
                <c:pt idx="76">
                  <c:v>1.6950000000000001</c:v>
                </c:pt>
                <c:pt idx="77">
                  <c:v>1.6459999999999999</c:v>
                </c:pt>
                <c:pt idx="78">
                  <c:v>1.675</c:v>
                </c:pt>
                <c:pt idx="79">
                  <c:v>1.7569999999999999</c:v>
                </c:pt>
                <c:pt idx="80">
                  <c:v>1.7050000000000001</c:v>
                </c:pt>
                <c:pt idx="81">
                  <c:v>1.718</c:v>
                </c:pt>
                <c:pt idx="82">
                  <c:v>1.6839999999999999</c:v>
                </c:pt>
                <c:pt idx="83">
                  <c:v>1.7050000000000001</c:v>
                </c:pt>
                <c:pt idx="84">
                  <c:v>1.5880000000000001</c:v>
                </c:pt>
                <c:pt idx="85">
                  <c:v>1.62</c:v>
                </c:pt>
                <c:pt idx="86">
                  <c:v>1.7669999999999999</c:v>
                </c:pt>
                <c:pt idx="87">
                  <c:v>1.9239999999999999</c:v>
                </c:pt>
                <c:pt idx="88">
                  <c:v>1.9119999999999999</c:v>
                </c:pt>
                <c:pt idx="89">
                  <c:v>1.9370000000000001</c:v>
                </c:pt>
                <c:pt idx="90">
                  <c:v>1.9239999999999999</c:v>
                </c:pt>
                <c:pt idx="91">
                  <c:v>1.962</c:v>
                </c:pt>
                <c:pt idx="92">
                  <c:v>1.9670000000000001</c:v>
                </c:pt>
                <c:pt idx="93">
                  <c:v>1.976</c:v>
                </c:pt>
                <c:pt idx="94">
                  <c:v>2.0459999999999998</c:v>
                </c:pt>
                <c:pt idx="95">
                  <c:v>2.0139999999999998</c:v>
                </c:pt>
                <c:pt idx="96">
                  <c:v>1.9850000000000001</c:v>
                </c:pt>
                <c:pt idx="97">
                  <c:v>1.972</c:v>
                </c:pt>
                <c:pt idx="98">
                  <c:v>2.0459999999999998</c:v>
                </c:pt>
                <c:pt idx="99">
                  <c:v>2.117</c:v>
                </c:pt>
                <c:pt idx="100">
                  <c:v>2.0339999999999998</c:v>
                </c:pt>
                <c:pt idx="101">
                  <c:v>2.0539999999999998</c:v>
                </c:pt>
                <c:pt idx="102">
                  <c:v>2.161</c:v>
                </c:pt>
                <c:pt idx="103">
                  <c:v>2.153</c:v>
                </c:pt>
                <c:pt idx="104">
                  <c:v>2.169</c:v>
                </c:pt>
                <c:pt idx="105">
                  <c:v>2.2530000000000001</c:v>
                </c:pt>
                <c:pt idx="106">
                  <c:v>2.2669999999999999</c:v>
                </c:pt>
                <c:pt idx="107">
                  <c:v>2.3639999999999999</c:v>
                </c:pt>
                <c:pt idx="108">
                  <c:v>2.4329999999999998</c:v>
                </c:pt>
                <c:pt idx="109">
                  <c:v>2.2200000000000002</c:v>
                </c:pt>
                <c:pt idx="110">
                  <c:v>2.194</c:v>
                </c:pt>
                <c:pt idx="111">
                  <c:v>2.419</c:v>
                </c:pt>
                <c:pt idx="112">
                  <c:v>2.5019999999999998</c:v>
                </c:pt>
                <c:pt idx="113">
                  <c:v>2.4470000000000001</c:v>
                </c:pt>
                <c:pt idx="114">
                  <c:v>2.4969999999999999</c:v>
                </c:pt>
                <c:pt idx="115">
                  <c:v>2.4849999999999999</c:v>
                </c:pt>
                <c:pt idx="116">
                  <c:v>2.44</c:v>
                </c:pt>
                <c:pt idx="117">
                  <c:v>2.4140000000000001</c:v>
                </c:pt>
                <c:pt idx="118">
                  <c:v>2.4140000000000001</c:v>
                </c:pt>
                <c:pt idx="119">
                  <c:v>2.3929999999999998</c:v>
                </c:pt>
                <c:pt idx="120">
                  <c:v>2.3650000000000002</c:v>
                </c:pt>
                <c:pt idx="121">
                  <c:v>2.46</c:v>
                </c:pt>
                <c:pt idx="122">
                  <c:v>2.476</c:v>
                </c:pt>
                <c:pt idx="123">
                  <c:v>2.472</c:v>
                </c:pt>
                <c:pt idx="124">
                  <c:v>2.4790000000000001</c:v>
                </c:pt>
                <c:pt idx="125">
                  <c:v>2.4849999999999999</c:v>
                </c:pt>
                <c:pt idx="126">
                  <c:v>2.4769999999999999</c:v>
                </c:pt>
                <c:pt idx="127">
                  <c:v>2.4620000000000002</c:v>
                </c:pt>
                <c:pt idx="128">
                  <c:v>2.4260000000000002</c:v>
                </c:pt>
                <c:pt idx="129">
                  <c:v>2.6669999999999998</c:v>
                </c:pt>
                <c:pt idx="130">
                  <c:v>2.6840000000000002</c:v>
                </c:pt>
                <c:pt idx="131">
                  <c:v>2.6339999999999999</c:v>
                </c:pt>
                <c:pt idx="132">
                  <c:v>2.5680000000000001</c:v>
                </c:pt>
                <c:pt idx="133">
                  <c:v>2.6030000000000002</c:v>
                </c:pt>
                <c:pt idx="134">
                  <c:v>2.6080000000000001</c:v>
                </c:pt>
                <c:pt idx="135">
                  <c:v>2.673</c:v>
                </c:pt>
                <c:pt idx="136">
                  <c:v>2.661</c:v>
                </c:pt>
                <c:pt idx="137">
                  <c:v>2.6949999999999998</c:v>
                </c:pt>
                <c:pt idx="138">
                  <c:v>2.6989999999999998</c:v>
                </c:pt>
                <c:pt idx="139">
                  <c:v>2.6949999999999998</c:v>
                </c:pt>
                <c:pt idx="140">
                  <c:v>2.7679999999999998</c:v>
                </c:pt>
                <c:pt idx="141">
                  <c:v>2.8010000000000002</c:v>
                </c:pt>
                <c:pt idx="142">
                  <c:v>2.8439999999999999</c:v>
                </c:pt>
                <c:pt idx="143">
                  <c:v>2.899</c:v>
                </c:pt>
                <c:pt idx="144">
                  <c:v>2.8380000000000001</c:v>
                </c:pt>
                <c:pt idx="145">
                  <c:v>2.8530000000000002</c:v>
                </c:pt>
                <c:pt idx="146">
                  <c:v>2.8250000000000002</c:v>
                </c:pt>
                <c:pt idx="147">
                  <c:v>2.871</c:v>
                </c:pt>
                <c:pt idx="148">
                  <c:v>2.919</c:v>
                </c:pt>
                <c:pt idx="149">
                  <c:v>2.8879999999999999</c:v>
                </c:pt>
                <c:pt idx="150">
                  <c:v>2.843</c:v>
                </c:pt>
                <c:pt idx="151">
                  <c:v>2.7719999999999998</c:v>
                </c:pt>
                <c:pt idx="152">
                  <c:v>2.9060000000000001</c:v>
                </c:pt>
                <c:pt idx="153">
                  <c:v>2.915</c:v>
                </c:pt>
                <c:pt idx="154">
                  <c:v>2.9079999999999999</c:v>
                </c:pt>
                <c:pt idx="155">
                  <c:v>2.8849999999999998</c:v>
                </c:pt>
                <c:pt idx="156">
                  <c:v>2.8079999999999998</c:v>
                </c:pt>
                <c:pt idx="157">
                  <c:v>2.7210000000000001</c:v>
                </c:pt>
                <c:pt idx="158">
                  <c:v>2.6619999999999999</c:v>
                </c:pt>
                <c:pt idx="159">
                  <c:v>2.573</c:v>
                </c:pt>
                <c:pt idx="160">
                  <c:v>2.3330000000000002</c:v>
                </c:pt>
                <c:pt idx="161">
                  <c:v>2.4750000000000001</c:v>
                </c:pt>
                <c:pt idx="162">
                  <c:v>2.5150000000000001</c:v>
                </c:pt>
                <c:pt idx="163">
                  <c:v>2.472</c:v>
                </c:pt>
                <c:pt idx="164">
                  <c:v>2.4700000000000002</c:v>
                </c:pt>
                <c:pt idx="165">
                  <c:v>2.4340000000000002</c:v>
                </c:pt>
                <c:pt idx="166">
                  <c:v>2.5659999999999998</c:v>
                </c:pt>
                <c:pt idx="167">
                  <c:v>2.5329999999999999</c:v>
                </c:pt>
                <c:pt idx="168">
                  <c:v>2.5150000000000001</c:v>
                </c:pt>
                <c:pt idx="169">
                  <c:v>2.1070000000000002</c:v>
                </c:pt>
                <c:pt idx="170">
                  <c:v>2.6379999999999999</c:v>
                </c:pt>
                <c:pt idx="171">
                  <c:v>2.6909999999999998</c:v>
                </c:pt>
                <c:pt idx="172">
                  <c:v>2.6309999999999998</c:v>
                </c:pt>
                <c:pt idx="173">
                  <c:v>2.6440000000000001</c:v>
                </c:pt>
                <c:pt idx="174">
                  <c:v>2.72</c:v>
                </c:pt>
                <c:pt idx="175">
                  <c:v>2.6680000000000001</c:v>
                </c:pt>
                <c:pt idx="176">
                  <c:v>2.6720000000000002</c:v>
                </c:pt>
                <c:pt idx="177">
                  <c:v>2.6659999999999999</c:v>
                </c:pt>
                <c:pt idx="178">
                  <c:v>2.6909999999999998</c:v>
                </c:pt>
                <c:pt idx="179">
                  <c:v>2.6030000000000002</c:v>
                </c:pt>
                <c:pt idx="180">
                  <c:v>2.56</c:v>
                </c:pt>
                <c:pt idx="181">
                  <c:v>2.5310000000000001</c:v>
                </c:pt>
                <c:pt idx="182">
                  <c:v>2.6219999999999999</c:v>
                </c:pt>
                <c:pt idx="183">
                  <c:v>2.8159999999999998</c:v>
                </c:pt>
                <c:pt idx="184">
                  <c:v>2.8580000000000001</c:v>
                </c:pt>
                <c:pt idx="185">
                  <c:v>2.879</c:v>
                </c:pt>
                <c:pt idx="186">
                  <c:v>2.8519999999999999</c:v>
                </c:pt>
                <c:pt idx="187">
                  <c:v>2.8940000000000001</c:v>
                </c:pt>
                <c:pt idx="188">
                  <c:v>3.0219999999999998</c:v>
                </c:pt>
                <c:pt idx="189">
                  <c:v>2.839</c:v>
                </c:pt>
                <c:pt idx="190">
                  <c:v>2.9780000000000002</c:v>
                </c:pt>
                <c:pt idx="191">
                  <c:v>2.9180000000000001</c:v>
                </c:pt>
                <c:pt idx="192">
                  <c:v>3.1219999999999999</c:v>
                </c:pt>
                <c:pt idx="193">
                  <c:v>2.8109999999999999</c:v>
                </c:pt>
                <c:pt idx="194">
                  <c:v>2.7759999999999998</c:v>
                </c:pt>
                <c:pt idx="195">
                  <c:v>2.7429999999999999</c:v>
                </c:pt>
                <c:pt idx="196">
                  <c:v>2.7320000000000002</c:v>
                </c:pt>
                <c:pt idx="197">
                  <c:v>2.7349999999999999</c:v>
                </c:pt>
                <c:pt idx="198">
                  <c:v>2.7309999999999999</c:v>
                </c:pt>
                <c:pt idx="199">
                  <c:v>2.6669999999999998</c:v>
                </c:pt>
                <c:pt idx="200">
                  <c:v>2.66</c:v>
                </c:pt>
                <c:pt idx="201">
                  <c:v>2.6629999999999998</c:v>
                </c:pt>
                <c:pt idx="202">
                  <c:v>2.633</c:v>
                </c:pt>
                <c:pt idx="203">
                  <c:v>2.673</c:v>
                </c:pt>
                <c:pt idx="204">
                  <c:v>2.4969999999999999</c:v>
                </c:pt>
                <c:pt idx="205">
                  <c:v>2.6459999999999999</c:v>
                </c:pt>
                <c:pt idx="206">
                  <c:v>2.58</c:v>
                </c:pt>
                <c:pt idx="207">
                  <c:v>2.6120000000000001</c:v>
                </c:pt>
                <c:pt idx="208">
                  <c:v>2.6749999999999998</c:v>
                </c:pt>
                <c:pt idx="209">
                  <c:v>2.6749999999999998</c:v>
                </c:pt>
                <c:pt idx="210">
                  <c:v>2.6739999999999999</c:v>
                </c:pt>
                <c:pt idx="211">
                  <c:v>2.673</c:v>
                </c:pt>
                <c:pt idx="212">
                  <c:v>2.673</c:v>
                </c:pt>
                <c:pt idx="213">
                  <c:v>2.6720000000000002</c:v>
                </c:pt>
                <c:pt idx="214">
                  <c:v>2.6720000000000002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96-47AA-BD54-ADA52586CBFA}"/>
            </c:ext>
          </c:extLst>
        </c:ser>
        <c:ser>
          <c:idx val="8"/>
          <c:order val="2"/>
          <c:tx>
            <c:strRef>
              <c:f>'43'!$J$28</c:f>
              <c:strCache>
                <c:ptCount val="1"/>
                <c:pt idx="0">
                  <c:v>Mississippian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 w="25400"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'43'!$J$29:$J$244</c:f>
              <c:numCache>
                <c:formatCode>0.00</c:formatCode>
                <c:ptCount val="216"/>
                <c:pt idx="0">
                  <c:v>0.74299999999999999</c:v>
                </c:pt>
                <c:pt idx="1">
                  <c:v>0.73899999999999999</c:v>
                </c:pt>
                <c:pt idx="2">
                  <c:v>0.76300000000000001</c:v>
                </c:pt>
                <c:pt idx="3">
                  <c:v>0.75800000000000001</c:v>
                </c:pt>
                <c:pt idx="4">
                  <c:v>0.76500000000000001</c:v>
                </c:pt>
                <c:pt idx="5">
                  <c:v>0.77</c:v>
                </c:pt>
                <c:pt idx="6">
                  <c:v>0.75800000000000001</c:v>
                </c:pt>
                <c:pt idx="7">
                  <c:v>0.75800000000000001</c:v>
                </c:pt>
                <c:pt idx="8">
                  <c:v>0.76500000000000001</c:v>
                </c:pt>
                <c:pt idx="9">
                  <c:v>0.74199999999999999</c:v>
                </c:pt>
                <c:pt idx="10">
                  <c:v>0.748</c:v>
                </c:pt>
                <c:pt idx="11">
                  <c:v>0.72399999999999998</c:v>
                </c:pt>
                <c:pt idx="12">
                  <c:v>0.73099999999999998</c:v>
                </c:pt>
                <c:pt idx="13">
                  <c:v>0.752</c:v>
                </c:pt>
                <c:pt idx="14">
                  <c:v>0.73599999999999999</c:v>
                </c:pt>
                <c:pt idx="15">
                  <c:v>0.752</c:v>
                </c:pt>
                <c:pt idx="16">
                  <c:v>0.75</c:v>
                </c:pt>
                <c:pt idx="17">
                  <c:v>0.74299999999999999</c:v>
                </c:pt>
                <c:pt idx="18">
                  <c:v>0.72899999999999998</c:v>
                </c:pt>
                <c:pt idx="19">
                  <c:v>0.72099999999999997</c:v>
                </c:pt>
                <c:pt idx="20">
                  <c:v>0.71699999999999997</c:v>
                </c:pt>
                <c:pt idx="21">
                  <c:v>0.67900000000000005</c:v>
                </c:pt>
                <c:pt idx="22">
                  <c:v>0.7</c:v>
                </c:pt>
                <c:pt idx="23">
                  <c:v>0.747</c:v>
                </c:pt>
                <c:pt idx="24">
                  <c:v>0.74099999999999999</c:v>
                </c:pt>
                <c:pt idx="25">
                  <c:v>0.746</c:v>
                </c:pt>
                <c:pt idx="26">
                  <c:v>0.70299999999999996</c:v>
                </c:pt>
                <c:pt idx="27">
                  <c:v>0.69699999999999995</c:v>
                </c:pt>
                <c:pt idx="28">
                  <c:v>0.71299999999999997</c:v>
                </c:pt>
                <c:pt idx="29">
                  <c:v>0.72099999999999997</c:v>
                </c:pt>
                <c:pt idx="30">
                  <c:v>0.71099999999999997</c:v>
                </c:pt>
                <c:pt idx="31">
                  <c:v>0.70599999999999996</c:v>
                </c:pt>
                <c:pt idx="32">
                  <c:v>0.66</c:v>
                </c:pt>
                <c:pt idx="33">
                  <c:v>0.67300000000000004</c:v>
                </c:pt>
                <c:pt idx="34">
                  <c:v>0.67800000000000005</c:v>
                </c:pt>
                <c:pt idx="35">
                  <c:v>0.64600000000000002</c:v>
                </c:pt>
                <c:pt idx="36">
                  <c:v>0.63300000000000001</c:v>
                </c:pt>
                <c:pt idx="37">
                  <c:v>0.63600000000000001</c:v>
                </c:pt>
                <c:pt idx="38">
                  <c:v>0.61399999999999999</c:v>
                </c:pt>
                <c:pt idx="39">
                  <c:v>0.625</c:v>
                </c:pt>
                <c:pt idx="40">
                  <c:v>0.622</c:v>
                </c:pt>
                <c:pt idx="41">
                  <c:v>0.625</c:v>
                </c:pt>
                <c:pt idx="42">
                  <c:v>0.63200000000000001</c:v>
                </c:pt>
                <c:pt idx="43">
                  <c:v>0.62</c:v>
                </c:pt>
                <c:pt idx="44">
                  <c:v>0.64300000000000002</c:v>
                </c:pt>
                <c:pt idx="45">
                  <c:v>0.63700000000000001</c:v>
                </c:pt>
                <c:pt idx="46">
                  <c:v>0.67600000000000005</c:v>
                </c:pt>
                <c:pt idx="47">
                  <c:v>0.625</c:v>
                </c:pt>
                <c:pt idx="48">
                  <c:v>0.59399999999999997</c:v>
                </c:pt>
                <c:pt idx="49">
                  <c:v>0.58199999999999996</c:v>
                </c:pt>
                <c:pt idx="50">
                  <c:v>0.626</c:v>
                </c:pt>
                <c:pt idx="51">
                  <c:v>0.63400000000000001</c:v>
                </c:pt>
                <c:pt idx="52">
                  <c:v>0.64800000000000002</c:v>
                </c:pt>
                <c:pt idx="53">
                  <c:v>0.61899999999999999</c:v>
                </c:pt>
                <c:pt idx="54">
                  <c:v>0.64</c:v>
                </c:pt>
                <c:pt idx="55">
                  <c:v>0.626</c:v>
                </c:pt>
                <c:pt idx="56">
                  <c:v>0.63200000000000001</c:v>
                </c:pt>
                <c:pt idx="57">
                  <c:v>0.66600000000000004</c:v>
                </c:pt>
                <c:pt idx="58">
                  <c:v>0.66400000000000003</c:v>
                </c:pt>
                <c:pt idx="59">
                  <c:v>0.67900000000000005</c:v>
                </c:pt>
                <c:pt idx="60">
                  <c:v>0.68799999999999994</c:v>
                </c:pt>
                <c:pt idx="61">
                  <c:v>0.68</c:v>
                </c:pt>
                <c:pt idx="62">
                  <c:v>0.66900000000000004</c:v>
                </c:pt>
                <c:pt idx="63">
                  <c:v>0.71299999999999997</c:v>
                </c:pt>
                <c:pt idx="64">
                  <c:v>0.72599999999999998</c:v>
                </c:pt>
                <c:pt idx="65">
                  <c:v>0.73499999999999999</c:v>
                </c:pt>
                <c:pt idx="66">
                  <c:v>0.73899999999999999</c:v>
                </c:pt>
                <c:pt idx="67">
                  <c:v>0.78900000000000003</c:v>
                </c:pt>
                <c:pt idx="68">
                  <c:v>0.78500000000000003</c:v>
                </c:pt>
                <c:pt idx="69">
                  <c:v>0.78100000000000003</c:v>
                </c:pt>
                <c:pt idx="70">
                  <c:v>0.80500000000000005</c:v>
                </c:pt>
                <c:pt idx="71">
                  <c:v>0.78700000000000003</c:v>
                </c:pt>
                <c:pt idx="72">
                  <c:v>0.81899999999999995</c:v>
                </c:pt>
                <c:pt idx="73">
                  <c:v>0.78800000000000003</c:v>
                </c:pt>
                <c:pt idx="74">
                  <c:v>0.80600000000000005</c:v>
                </c:pt>
                <c:pt idx="75">
                  <c:v>0.86099999999999999</c:v>
                </c:pt>
                <c:pt idx="76">
                  <c:v>0.89400000000000002</c:v>
                </c:pt>
                <c:pt idx="77">
                  <c:v>0.876</c:v>
                </c:pt>
                <c:pt idx="78">
                  <c:v>0.89600000000000002</c:v>
                </c:pt>
                <c:pt idx="79">
                  <c:v>0.92</c:v>
                </c:pt>
                <c:pt idx="80">
                  <c:v>0.85599999999999998</c:v>
                </c:pt>
                <c:pt idx="81">
                  <c:v>0.90700000000000003</c:v>
                </c:pt>
                <c:pt idx="82">
                  <c:v>0.92900000000000005</c:v>
                </c:pt>
                <c:pt idx="83">
                  <c:v>0.87</c:v>
                </c:pt>
                <c:pt idx="84">
                  <c:v>0.90300000000000002</c:v>
                </c:pt>
                <c:pt idx="85">
                  <c:v>0.87</c:v>
                </c:pt>
                <c:pt idx="86">
                  <c:v>0.92300000000000004</c:v>
                </c:pt>
                <c:pt idx="87">
                  <c:v>0.97699999999999998</c:v>
                </c:pt>
                <c:pt idx="88">
                  <c:v>0.98799999999999999</c:v>
                </c:pt>
                <c:pt idx="89">
                  <c:v>0.99199999999999999</c:v>
                </c:pt>
                <c:pt idx="90">
                  <c:v>1.018</c:v>
                </c:pt>
                <c:pt idx="91">
                  <c:v>1.06</c:v>
                </c:pt>
                <c:pt idx="92">
                  <c:v>1.0940000000000001</c:v>
                </c:pt>
                <c:pt idx="93">
                  <c:v>1.1339999999999999</c:v>
                </c:pt>
                <c:pt idx="94">
                  <c:v>1.1519999999999999</c:v>
                </c:pt>
                <c:pt idx="95">
                  <c:v>1.1759999999999999</c:v>
                </c:pt>
                <c:pt idx="96">
                  <c:v>1.173</c:v>
                </c:pt>
                <c:pt idx="97">
                  <c:v>1.2130000000000001</c:v>
                </c:pt>
                <c:pt idx="98">
                  <c:v>1.0489999999999999</c:v>
                </c:pt>
                <c:pt idx="99">
                  <c:v>1.252</c:v>
                </c:pt>
                <c:pt idx="100">
                  <c:v>1.2549999999999999</c:v>
                </c:pt>
                <c:pt idx="101">
                  <c:v>1.2509999999999999</c:v>
                </c:pt>
                <c:pt idx="102">
                  <c:v>1.2470000000000001</c:v>
                </c:pt>
                <c:pt idx="103">
                  <c:v>1.2649999999999999</c:v>
                </c:pt>
                <c:pt idx="104">
                  <c:v>1.2629999999999999</c:v>
                </c:pt>
                <c:pt idx="105">
                  <c:v>1.294</c:v>
                </c:pt>
                <c:pt idx="106">
                  <c:v>1.26</c:v>
                </c:pt>
                <c:pt idx="107">
                  <c:v>1.2290000000000001</c:v>
                </c:pt>
                <c:pt idx="108">
                  <c:v>1.2689999999999999</c:v>
                </c:pt>
                <c:pt idx="109">
                  <c:v>1.252</c:v>
                </c:pt>
                <c:pt idx="110">
                  <c:v>1.1439999999999999</c:v>
                </c:pt>
                <c:pt idx="111">
                  <c:v>1.163</c:v>
                </c:pt>
                <c:pt idx="112">
                  <c:v>1.2809999999999999</c:v>
                </c:pt>
                <c:pt idx="113">
                  <c:v>1.335</c:v>
                </c:pt>
                <c:pt idx="114">
                  <c:v>1.3169999999999999</c:v>
                </c:pt>
                <c:pt idx="115">
                  <c:v>1.35</c:v>
                </c:pt>
                <c:pt idx="116">
                  <c:v>1.3660000000000001</c:v>
                </c:pt>
                <c:pt idx="117">
                  <c:v>1.411</c:v>
                </c:pt>
                <c:pt idx="118">
                  <c:v>1.464</c:v>
                </c:pt>
                <c:pt idx="119">
                  <c:v>1.4690000000000001</c:v>
                </c:pt>
                <c:pt idx="120">
                  <c:v>1.4510000000000001</c:v>
                </c:pt>
                <c:pt idx="121">
                  <c:v>1.6140000000000001</c:v>
                </c:pt>
                <c:pt idx="122">
                  <c:v>1.629</c:v>
                </c:pt>
                <c:pt idx="123">
                  <c:v>1.6879999999999999</c:v>
                </c:pt>
                <c:pt idx="124">
                  <c:v>1.6779999999999999</c:v>
                </c:pt>
                <c:pt idx="125">
                  <c:v>1.736</c:v>
                </c:pt>
                <c:pt idx="126">
                  <c:v>1.78</c:v>
                </c:pt>
                <c:pt idx="127">
                  <c:v>1.8779999999999999</c:v>
                </c:pt>
                <c:pt idx="128">
                  <c:v>1.794</c:v>
                </c:pt>
                <c:pt idx="129">
                  <c:v>1.913</c:v>
                </c:pt>
                <c:pt idx="130">
                  <c:v>2.0569999999999999</c:v>
                </c:pt>
                <c:pt idx="131">
                  <c:v>2.149</c:v>
                </c:pt>
                <c:pt idx="132">
                  <c:v>2.2309999999999999</c:v>
                </c:pt>
                <c:pt idx="133">
                  <c:v>2.2530000000000001</c:v>
                </c:pt>
                <c:pt idx="134">
                  <c:v>2.2999999999999998</c:v>
                </c:pt>
                <c:pt idx="135">
                  <c:v>2.3540000000000001</c:v>
                </c:pt>
                <c:pt idx="136">
                  <c:v>2.3780000000000001</c:v>
                </c:pt>
                <c:pt idx="137">
                  <c:v>2.4830000000000001</c:v>
                </c:pt>
                <c:pt idx="138">
                  <c:v>2.5790000000000002</c:v>
                </c:pt>
                <c:pt idx="139">
                  <c:v>2.6429999999999998</c:v>
                </c:pt>
                <c:pt idx="140">
                  <c:v>2.7</c:v>
                </c:pt>
                <c:pt idx="141">
                  <c:v>2.8220000000000001</c:v>
                </c:pt>
                <c:pt idx="142">
                  <c:v>2.823</c:v>
                </c:pt>
                <c:pt idx="143">
                  <c:v>2.8490000000000002</c:v>
                </c:pt>
                <c:pt idx="144">
                  <c:v>2.762</c:v>
                </c:pt>
                <c:pt idx="145">
                  <c:v>2.694</c:v>
                </c:pt>
                <c:pt idx="146">
                  <c:v>2.6829999999999998</c:v>
                </c:pt>
                <c:pt idx="147">
                  <c:v>2.8650000000000002</c:v>
                </c:pt>
                <c:pt idx="148">
                  <c:v>2.91</c:v>
                </c:pt>
                <c:pt idx="149">
                  <c:v>2.9470000000000001</c:v>
                </c:pt>
                <c:pt idx="150">
                  <c:v>3.0059999999999998</c:v>
                </c:pt>
                <c:pt idx="151">
                  <c:v>2.9430000000000001</c:v>
                </c:pt>
                <c:pt idx="152">
                  <c:v>3.0169999999999999</c:v>
                </c:pt>
                <c:pt idx="153">
                  <c:v>2.9489999999999998</c:v>
                </c:pt>
                <c:pt idx="154">
                  <c:v>2.8410000000000002</c:v>
                </c:pt>
                <c:pt idx="155">
                  <c:v>2.8210000000000002</c:v>
                </c:pt>
                <c:pt idx="156">
                  <c:v>2.7909999999999999</c:v>
                </c:pt>
                <c:pt idx="157">
                  <c:v>2.6739999999999999</c:v>
                </c:pt>
                <c:pt idx="158">
                  <c:v>2.5910000000000002</c:v>
                </c:pt>
                <c:pt idx="159">
                  <c:v>2.4119999999999999</c:v>
                </c:pt>
                <c:pt idx="160">
                  <c:v>2.1480000000000001</c:v>
                </c:pt>
                <c:pt idx="161">
                  <c:v>2.2570000000000001</c:v>
                </c:pt>
                <c:pt idx="162">
                  <c:v>2.2429999999999999</c:v>
                </c:pt>
                <c:pt idx="163">
                  <c:v>2.1669999999999998</c:v>
                </c:pt>
                <c:pt idx="164">
                  <c:v>2.2930000000000001</c:v>
                </c:pt>
                <c:pt idx="165">
                  <c:v>2.153</c:v>
                </c:pt>
                <c:pt idx="166">
                  <c:v>2.282</c:v>
                </c:pt>
                <c:pt idx="167">
                  <c:v>2.206</c:v>
                </c:pt>
                <c:pt idx="168">
                  <c:v>2.1789999999999998</c:v>
                </c:pt>
                <c:pt idx="169">
                  <c:v>1.7749999999999999</c:v>
                </c:pt>
                <c:pt idx="170">
                  <c:v>2.1360000000000001</c:v>
                </c:pt>
                <c:pt idx="171">
                  <c:v>2.1379999999999999</c:v>
                </c:pt>
                <c:pt idx="172">
                  <c:v>2.1459999999999999</c:v>
                </c:pt>
                <c:pt idx="173">
                  <c:v>2.1120000000000001</c:v>
                </c:pt>
                <c:pt idx="174">
                  <c:v>2.153</c:v>
                </c:pt>
                <c:pt idx="175">
                  <c:v>2.1469999999999998</c:v>
                </c:pt>
                <c:pt idx="176">
                  <c:v>2.254</c:v>
                </c:pt>
                <c:pt idx="177">
                  <c:v>2.2959999999999998</c:v>
                </c:pt>
                <c:pt idx="178">
                  <c:v>2.3540000000000001</c:v>
                </c:pt>
                <c:pt idx="179">
                  <c:v>2.2679999999999998</c:v>
                </c:pt>
                <c:pt idx="180">
                  <c:v>2.1989999999999998</c:v>
                </c:pt>
                <c:pt idx="181">
                  <c:v>2.3210000000000002</c:v>
                </c:pt>
                <c:pt idx="182">
                  <c:v>2.399</c:v>
                </c:pt>
                <c:pt idx="183">
                  <c:v>2.4279999999999999</c:v>
                </c:pt>
                <c:pt idx="184">
                  <c:v>2.383</c:v>
                </c:pt>
                <c:pt idx="185">
                  <c:v>2.4460000000000002</c:v>
                </c:pt>
                <c:pt idx="186">
                  <c:v>2.4580000000000002</c:v>
                </c:pt>
                <c:pt idx="187">
                  <c:v>2.4039999999999999</c:v>
                </c:pt>
                <c:pt idx="188">
                  <c:v>2.52</c:v>
                </c:pt>
                <c:pt idx="189">
                  <c:v>2.5840000000000001</c:v>
                </c:pt>
                <c:pt idx="190">
                  <c:v>2.48</c:v>
                </c:pt>
                <c:pt idx="191">
                  <c:v>2.4279999999999999</c:v>
                </c:pt>
                <c:pt idx="192">
                  <c:v>2.4870000000000001</c:v>
                </c:pt>
                <c:pt idx="193">
                  <c:v>2.4729999999999999</c:v>
                </c:pt>
                <c:pt idx="194">
                  <c:v>2.476</c:v>
                </c:pt>
                <c:pt idx="195">
                  <c:v>2.496</c:v>
                </c:pt>
                <c:pt idx="196">
                  <c:v>2.5379999999999998</c:v>
                </c:pt>
                <c:pt idx="197">
                  <c:v>2.4089999999999998</c:v>
                </c:pt>
                <c:pt idx="198">
                  <c:v>2.4180000000000001</c:v>
                </c:pt>
                <c:pt idx="199">
                  <c:v>2.351</c:v>
                </c:pt>
                <c:pt idx="200">
                  <c:v>2.512</c:v>
                </c:pt>
                <c:pt idx="201">
                  <c:v>2.4159999999999999</c:v>
                </c:pt>
                <c:pt idx="202">
                  <c:v>2.383</c:v>
                </c:pt>
                <c:pt idx="203">
                  <c:v>2.4569999999999999</c:v>
                </c:pt>
                <c:pt idx="204">
                  <c:v>2.383</c:v>
                </c:pt>
                <c:pt idx="205">
                  <c:v>2.516</c:v>
                </c:pt>
                <c:pt idx="206">
                  <c:v>2.3650000000000002</c:v>
                </c:pt>
                <c:pt idx="207">
                  <c:v>2.383</c:v>
                </c:pt>
                <c:pt idx="208">
                  <c:v>2.355</c:v>
                </c:pt>
                <c:pt idx="209">
                  <c:v>2.3050000000000002</c:v>
                </c:pt>
                <c:pt idx="210">
                  <c:v>2.3039999999999998</c:v>
                </c:pt>
                <c:pt idx="211">
                  <c:v>2.3029999999999999</c:v>
                </c:pt>
                <c:pt idx="212">
                  <c:v>2.302</c:v>
                </c:pt>
                <c:pt idx="213">
                  <c:v>2.3010000000000002</c:v>
                </c:pt>
                <c:pt idx="214">
                  <c:v>2.2999999999999998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96-47AA-BD54-ADA52586CBFA}"/>
            </c:ext>
          </c:extLst>
        </c:ser>
        <c:ser>
          <c:idx val="7"/>
          <c:order val="3"/>
          <c:tx>
            <c:strRef>
              <c:f>'43'!$I$28</c:f>
              <c:strCache>
                <c:ptCount val="1"/>
                <c:pt idx="0">
                  <c:v>Fayetteville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  <a:alpha val="70000"/>
              </a:schemeClr>
            </a:solidFill>
            <a:ln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'43'!$I$29:$I$244</c:f>
              <c:numCache>
                <c:formatCode>0.00</c:formatCode>
                <c:ptCount val="216"/>
                <c:pt idx="0">
                  <c:v>9.9000000000000005E-2</c:v>
                </c:pt>
                <c:pt idx="1">
                  <c:v>0.115</c:v>
                </c:pt>
                <c:pt idx="2">
                  <c:v>0.13900000000000001</c:v>
                </c:pt>
                <c:pt idx="3">
                  <c:v>0.157</c:v>
                </c:pt>
                <c:pt idx="4">
                  <c:v>0.17100000000000001</c:v>
                </c:pt>
                <c:pt idx="5">
                  <c:v>0.193</c:v>
                </c:pt>
                <c:pt idx="6">
                  <c:v>0.22600000000000001</c:v>
                </c:pt>
                <c:pt idx="7">
                  <c:v>0.26100000000000001</c:v>
                </c:pt>
                <c:pt idx="8">
                  <c:v>0.28899999999999998</c:v>
                </c:pt>
                <c:pt idx="9">
                  <c:v>0.33</c:v>
                </c:pt>
                <c:pt idx="10">
                  <c:v>0.378</c:v>
                </c:pt>
                <c:pt idx="11">
                  <c:v>0.40699999999999997</c:v>
                </c:pt>
                <c:pt idx="12">
                  <c:v>0.438</c:v>
                </c:pt>
                <c:pt idx="13">
                  <c:v>0.496</c:v>
                </c:pt>
                <c:pt idx="14">
                  <c:v>0.56699999999999995</c:v>
                </c:pt>
                <c:pt idx="15">
                  <c:v>0.60099999999999998</c:v>
                </c:pt>
                <c:pt idx="16">
                  <c:v>0.63600000000000001</c:v>
                </c:pt>
                <c:pt idx="17">
                  <c:v>0.68500000000000005</c:v>
                </c:pt>
                <c:pt idx="18">
                  <c:v>0.73899999999999999</c:v>
                </c:pt>
                <c:pt idx="19">
                  <c:v>0.79400000000000004</c:v>
                </c:pt>
                <c:pt idx="20">
                  <c:v>0.877</c:v>
                </c:pt>
                <c:pt idx="21">
                  <c:v>0.90500000000000003</c:v>
                </c:pt>
                <c:pt idx="22">
                  <c:v>0.95599999999999996</c:v>
                </c:pt>
                <c:pt idx="23">
                  <c:v>1.0389999999999999</c:v>
                </c:pt>
                <c:pt idx="24">
                  <c:v>1.1140000000000001</c:v>
                </c:pt>
                <c:pt idx="25">
                  <c:v>1.135</c:v>
                </c:pt>
                <c:pt idx="26">
                  <c:v>1.2</c:v>
                </c:pt>
                <c:pt idx="27">
                  <c:v>1.2869999999999999</c:v>
                </c:pt>
                <c:pt idx="28">
                  <c:v>1.349</c:v>
                </c:pt>
                <c:pt idx="29">
                  <c:v>1.4239999999999999</c:v>
                </c:pt>
                <c:pt idx="30">
                  <c:v>1.39</c:v>
                </c:pt>
                <c:pt idx="31">
                  <c:v>1.597</c:v>
                </c:pt>
                <c:pt idx="32">
                  <c:v>1.1419999999999999</c:v>
                </c:pt>
                <c:pt idx="33">
                  <c:v>1.589</c:v>
                </c:pt>
                <c:pt idx="34">
                  <c:v>1.7769999999999999</c:v>
                </c:pt>
                <c:pt idx="35">
                  <c:v>1.8169999999999999</c:v>
                </c:pt>
                <c:pt idx="36">
                  <c:v>1.8120000000000001</c:v>
                </c:pt>
                <c:pt idx="37">
                  <c:v>1.839</c:v>
                </c:pt>
                <c:pt idx="38">
                  <c:v>1.8959999999999999</c:v>
                </c:pt>
                <c:pt idx="39">
                  <c:v>2</c:v>
                </c:pt>
                <c:pt idx="40">
                  <c:v>2.0289999999999999</c:v>
                </c:pt>
                <c:pt idx="41">
                  <c:v>2.0720000000000001</c:v>
                </c:pt>
                <c:pt idx="42">
                  <c:v>2.1419999999999999</c:v>
                </c:pt>
                <c:pt idx="43">
                  <c:v>2.23</c:v>
                </c:pt>
                <c:pt idx="44">
                  <c:v>2.2610000000000001</c:v>
                </c:pt>
                <c:pt idx="45">
                  <c:v>2.286</c:v>
                </c:pt>
                <c:pt idx="46">
                  <c:v>2.3199999999999998</c:v>
                </c:pt>
                <c:pt idx="47">
                  <c:v>2.3820000000000001</c:v>
                </c:pt>
                <c:pt idx="48">
                  <c:v>2.375</c:v>
                </c:pt>
                <c:pt idx="49">
                  <c:v>2.35</c:v>
                </c:pt>
                <c:pt idx="50">
                  <c:v>2.4180000000000001</c:v>
                </c:pt>
                <c:pt idx="51">
                  <c:v>2.5350000000000001</c:v>
                </c:pt>
                <c:pt idx="52">
                  <c:v>2.5379999999999998</c:v>
                </c:pt>
                <c:pt idx="53">
                  <c:v>2.5419999999999998</c:v>
                </c:pt>
                <c:pt idx="54">
                  <c:v>2.573</c:v>
                </c:pt>
                <c:pt idx="55">
                  <c:v>2.5720000000000001</c:v>
                </c:pt>
                <c:pt idx="56">
                  <c:v>2.669</c:v>
                </c:pt>
                <c:pt idx="57">
                  <c:v>2.7040000000000002</c:v>
                </c:pt>
                <c:pt idx="58">
                  <c:v>2.69</c:v>
                </c:pt>
                <c:pt idx="59">
                  <c:v>2.7109999999999999</c:v>
                </c:pt>
                <c:pt idx="60">
                  <c:v>2.73</c:v>
                </c:pt>
                <c:pt idx="61">
                  <c:v>2.706</c:v>
                </c:pt>
                <c:pt idx="62">
                  <c:v>2.7429999999999999</c:v>
                </c:pt>
                <c:pt idx="63">
                  <c:v>2.778</c:v>
                </c:pt>
                <c:pt idx="64">
                  <c:v>2.7559999999999998</c:v>
                </c:pt>
                <c:pt idx="65">
                  <c:v>2.758</c:v>
                </c:pt>
                <c:pt idx="66">
                  <c:v>2.754</c:v>
                </c:pt>
                <c:pt idx="67">
                  <c:v>2.839</c:v>
                </c:pt>
                <c:pt idx="68">
                  <c:v>2.8679999999999999</c:v>
                </c:pt>
                <c:pt idx="69">
                  <c:v>2.8769999999999998</c:v>
                </c:pt>
                <c:pt idx="70">
                  <c:v>2.899</c:v>
                </c:pt>
                <c:pt idx="71">
                  <c:v>2.8879999999999999</c:v>
                </c:pt>
                <c:pt idx="72">
                  <c:v>2.8330000000000002</c:v>
                </c:pt>
                <c:pt idx="73">
                  <c:v>2.7669999999999999</c:v>
                </c:pt>
                <c:pt idx="74">
                  <c:v>2.7490000000000001</c:v>
                </c:pt>
                <c:pt idx="75">
                  <c:v>2.78</c:v>
                </c:pt>
                <c:pt idx="76">
                  <c:v>2.8159999999999998</c:v>
                </c:pt>
                <c:pt idx="77">
                  <c:v>2.82</c:v>
                </c:pt>
                <c:pt idx="78">
                  <c:v>2.8069999999999999</c:v>
                </c:pt>
                <c:pt idx="79">
                  <c:v>2.8340000000000001</c:v>
                </c:pt>
                <c:pt idx="80">
                  <c:v>2.8330000000000002</c:v>
                </c:pt>
                <c:pt idx="81">
                  <c:v>2.867</c:v>
                </c:pt>
                <c:pt idx="82">
                  <c:v>2.8660000000000001</c:v>
                </c:pt>
                <c:pt idx="83">
                  <c:v>2.79</c:v>
                </c:pt>
                <c:pt idx="84">
                  <c:v>2.77</c:v>
                </c:pt>
                <c:pt idx="85">
                  <c:v>2.8050000000000002</c:v>
                </c:pt>
                <c:pt idx="86">
                  <c:v>2.82</c:v>
                </c:pt>
                <c:pt idx="87">
                  <c:v>2.8220000000000001</c:v>
                </c:pt>
                <c:pt idx="88">
                  <c:v>2.831</c:v>
                </c:pt>
                <c:pt idx="89">
                  <c:v>2.7770000000000001</c:v>
                </c:pt>
                <c:pt idx="90">
                  <c:v>2.7909999999999999</c:v>
                </c:pt>
                <c:pt idx="91">
                  <c:v>2.7930000000000001</c:v>
                </c:pt>
                <c:pt idx="92">
                  <c:v>2.782</c:v>
                </c:pt>
                <c:pt idx="93">
                  <c:v>2.7629999999999999</c:v>
                </c:pt>
                <c:pt idx="94">
                  <c:v>2.806</c:v>
                </c:pt>
                <c:pt idx="95">
                  <c:v>2.746</c:v>
                </c:pt>
                <c:pt idx="96">
                  <c:v>2.6379999999999999</c:v>
                </c:pt>
                <c:pt idx="97">
                  <c:v>2.528</c:v>
                </c:pt>
                <c:pt idx="98">
                  <c:v>2.6059999999999999</c:v>
                </c:pt>
                <c:pt idx="99">
                  <c:v>2.6469999999999998</c:v>
                </c:pt>
                <c:pt idx="100">
                  <c:v>2.6259999999999999</c:v>
                </c:pt>
                <c:pt idx="101">
                  <c:v>2.5430000000000001</c:v>
                </c:pt>
                <c:pt idx="102">
                  <c:v>2.4940000000000002</c:v>
                </c:pt>
                <c:pt idx="103">
                  <c:v>2.4430000000000001</c:v>
                </c:pt>
                <c:pt idx="104">
                  <c:v>2.4449999999999998</c:v>
                </c:pt>
                <c:pt idx="105">
                  <c:v>2.4049999999999998</c:v>
                </c:pt>
                <c:pt idx="106">
                  <c:v>2.3650000000000002</c:v>
                </c:pt>
                <c:pt idx="107">
                  <c:v>2.3239999999999998</c:v>
                </c:pt>
                <c:pt idx="108">
                  <c:v>2.2429999999999999</c:v>
                </c:pt>
                <c:pt idx="109">
                  <c:v>2.214</c:v>
                </c:pt>
                <c:pt idx="110">
                  <c:v>2.1480000000000001</c:v>
                </c:pt>
                <c:pt idx="111">
                  <c:v>2.109</c:v>
                </c:pt>
                <c:pt idx="112">
                  <c:v>2.0659999999999998</c:v>
                </c:pt>
                <c:pt idx="113">
                  <c:v>1.996</c:v>
                </c:pt>
                <c:pt idx="114">
                  <c:v>1.954</c:v>
                </c:pt>
                <c:pt idx="115">
                  <c:v>1.9179999999999999</c:v>
                </c:pt>
                <c:pt idx="116">
                  <c:v>1.8939999999999999</c:v>
                </c:pt>
                <c:pt idx="117">
                  <c:v>1.88</c:v>
                </c:pt>
                <c:pt idx="118">
                  <c:v>1.8640000000000001</c:v>
                </c:pt>
                <c:pt idx="119">
                  <c:v>1.8049999999999999</c:v>
                </c:pt>
                <c:pt idx="120">
                  <c:v>1.762</c:v>
                </c:pt>
                <c:pt idx="121">
                  <c:v>1.7729999999999999</c:v>
                </c:pt>
                <c:pt idx="122">
                  <c:v>1.734</c:v>
                </c:pt>
                <c:pt idx="123">
                  <c:v>1.7250000000000001</c:v>
                </c:pt>
                <c:pt idx="124">
                  <c:v>1.706</c:v>
                </c:pt>
                <c:pt idx="125">
                  <c:v>1.68</c:v>
                </c:pt>
                <c:pt idx="126">
                  <c:v>1.637</c:v>
                </c:pt>
                <c:pt idx="127">
                  <c:v>1.625</c:v>
                </c:pt>
                <c:pt idx="128">
                  <c:v>1.5980000000000001</c:v>
                </c:pt>
                <c:pt idx="129">
                  <c:v>1.581</c:v>
                </c:pt>
                <c:pt idx="130">
                  <c:v>1.5660000000000001</c:v>
                </c:pt>
                <c:pt idx="131">
                  <c:v>1.5249999999999999</c:v>
                </c:pt>
                <c:pt idx="132">
                  <c:v>1.4139999999999999</c:v>
                </c:pt>
                <c:pt idx="133">
                  <c:v>1.411</c:v>
                </c:pt>
                <c:pt idx="134">
                  <c:v>1.3979999999999999</c:v>
                </c:pt>
                <c:pt idx="135">
                  <c:v>1.4630000000000001</c:v>
                </c:pt>
                <c:pt idx="136">
                  <c:v>1.419</c:v>
                </c:pt>
                <c:pt idx="137">
                  <c:v>1.4</c:v>
                </c:pt>
                <c:pt idx="138">
                  <c:v>1.3720000000000001</c:v>
                </c:pt>
                <c:pt idx="139">
                  <c:v>1.377</c:v>
                </c:pt>
                <c:pt idx="140">
                  <c:v>1.3680000000000001</c:v>
                </c:pt>
                <c:pt idx="141">
                  <c:v>1.367</c:v>
                </c:pt>
                <c:pt idx="142">
                  <c:v>1.361</c:v>
                </c:pt>
                <c:pt idx="143">
                  <c:v>1.343</c:v>
                </c:pt>
                <c:pt idx="144">
                  <c:v>1.323</c:v>
                </c:pt>
                <c:pt idx="145">
                  <c:v>1.3</c:v>
                </c:pt>
                <c:pt idx="146">
                  <c:v>1.286</c:v>
                </c:pt>
                <c:pt idx="147">
                  <c:v>1.28</c:v>
                </c:pt>
                <c:pt idx="148">
                  <c:v>1.252</c:v>
                </c:pt>
                <c:pt idx="149">
                  <c:v>1.24</c:v>
                </c:pt>
                <c:pt idx="150">
                  <c:v>1.228</c:v>
                </c:pt>
                <c:pt idx="151">
                  <c:v>1.218</c:v>
                </c:pt>
                <c:pt idx="152">
                  <c:v>1.2070000000000001</c:v>
                </c:pt>
                <c:pt idx="153">
                  <c:v>1.2030000000000001</c:v>
                </c:pt>
                <c:pt idx="154">
                  <c:v>1.206</c:v>
                </c:pt>
                <c:pt idx="155">
                  <c:v>1.198</c:v>
                </c:pt>
                <c:pt idx="156">
                  <c:v>1.18</c:v>
                </c:pt>
                <c:pt idx="157">
                  <c:v>1.1619999999999999</c:v>
                </c:pt>
                <c:pt idx="158">
                  <c:v>1.135</c:v>
                </c:pt>
                <c:pt idx="159">
                  <c:v>1.145</c:v>
                </c:pt>
                <c:pt idx="160">
                  <c:v>1.127</c:v>
                </c:pt>
                <c:pt idx="161">
                  <c:v>1.115</c:v>
                </c:pt>
                <c:pt idx="162">
                  <c:v>1.1100000000000001</c:v>
                </c:pt>
                <c:pt idx="163">
                  <c:v>1.115</c:v>
                </c:pt>
                <c:pt idx="164">
                  <c:v>1.107</c:v>
                </c:pt>
                <c:pt idx="165">
                  <c:v>1.1120000000000001</c:v>
                </c:pt>
                <c:pt idx="166">
                  <c:v>1.1020000000000001</c:v>
                </c:pt>
                <c:pt idx="167">
                  <c:v>1.0880000000000001</c:v>
                </c:pt>
                <c:pt idx="168">
                  <c:v>1.085</c:v>
                </c:pt>
                <c:pt idx="169">
                  <c:v>0.90400000000000003</c:v>
                </c:pt>
                <c:pt idx="170">
                  <c:v>1.0980000000000001</c:v>
                </c:pt>
                <c:pt idx="171">
                  <c:v>1.077</c:v>
                </c:pt>
                <c:pt idx="172">
                  <c:v>1.0640000000000001</c:v>
                </c:pt>
                <c:pt idx="173">
                  <c:v>1.0509999999999999</c:v>
                </c:pt>
                <c:pt idx="174">
                  <c:v>1.048</c:v>
                </c:pt>
                <c:pt idx="175">
                  <c:v>1.04</c:v>
                </c:pt>
                <c:pt idx="176">
                  <c:v>1.038</c:v>
                </c:pt>
                <c:pt idx="177">
                  <c:v>1.034</c:v>
                </c:pt>
                <c:pt idx="178">
                  <c:v>1.026</c:v>
                </c:pt>
                <c:pt idx="179">
                  <c:v>1.016</c:v>
                </c:pt>
                <c:pt idx="180">
                  <c:v>0.98899999999999999</c:v>
                </c:pt>
                <c:pt idx="181">
                  <c:v>0.97899999999999998</c:v>
                </c:pt>
                <c:pt idx="182">
                  <c:v>0.99199999999999999</c:v>
                </c:pt>
                <c:pt idx="183">
                  <c:v>0.98899999999999999</c:v>
                </c:pt>
                <c:pt idx="184">
                  <c:v>0.97699999999999998</c:v>
                </c:pt>
                <c:pt idx="185">
                  <c:v>0.96699999999999997</c:v>
                </c:pt>
                <c:pt idx="186">
                  <c:v>0.95899999999999996</c:v>
                </c:pt>
                <c:pt idx="187">
                  <c:v>0.96199999999999997</c:v>
                </c:pt>
                <c:pt idx="188">
                  <c:v>0.96099999999999997</c:v>
                </c:pt>
                <c:pt idx="189">
                  <c:v>0.95399999999999996</c:v>
                </c:pt>
                <c:pt idx="190">
                  <c:v>0.94299999999999995</c:v>
                </c:pt>
                <c:pt idx="191">
                  <c:v>0.89800000000000002</c:v>
                </c:pt>
                <c:pt idx="192">
                  <c:v>0.93799999999999994</c:v>
                </c:pt>
                <c:pt idx="193">
                  <c:v>0.92800000000000005</c:v>
                </c:pt>
                <c:pt idx="194">
                  <c:v>0.92600000000000005</c:v>
                </c:pt>
                <c:pt idx="195">
                  <c:v>0.91300000000000003</c:v>
                </c:pt>
                <c:pt idx="196">
                  <c:v>0.90600000000000003</c:v>
                </c:pt>
                <c:pt idx="197">
                  <c:v>0.89700000000000002</c:v>
                </c:pt>
                <c:pt idx="198">
                  <c:v>0.89</c:v>
                </c:pt>
                <c:pt idx="199">
                  <c:v>0.88500000000000001</c:v>
                </c:pt>
                <c:pt idx="200">
                  <c:v>0.88400000000000001</c:v>
                </c:pt>
                <c:pt idx="201">
                  <c:v>0.878</c:v>
                </c:pt>
                <c:pt idx="202">
                  <c:v>0.872</c:v>
                </c:pt>
                <c:pt idx="203">
                  <c:v>0.86199999999999999</c:v>
                </c:pt>
                <c:pt idx="204">
                  <c:v>0.77400000000000002</c:v>
                </c:pt>
                <c:pt idx="205">
                  <c:v>0.84599999999999997</c:v>
                </c:pt>
                <c:pt idx="206">
                  <c:v>0.84399999999999997</c:v>
                </c:pt>
                <c:pt idx="207">
                  <c:v>0.77700000000000002</c:v>
                </c:pt>
                <c:pt idx="208">
                  <c:v>0.82499999999999996</c:v>
                </c:pt>
                <c:pt idx="209">
                  <c:v>0.82099999999999995</c:v>
                </c:pt>
                <c:pt idx="210">
                  <c:v>0.82199999999999995</c:v>
                </c:pt>
                <c:pt idx="211">
                  <c:v>0.82299999999999995</c:v>
                </c:pt>
                <c:pt idx="212">
                  <c:v>0.82499999999999996</c:v>
                </c:pt>
                <c:pt idx="213">
                  <c:v>0.82599999999999996</c:v>
                </c:pt>
                <c:pt idx="214">
                  <c:v>0.82699999999999996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6-47AA-BD54-ADA52586CBFA}"/>
            </c:ext>
          </c:extLst>
        </c:ser>
        <c:ser>
          <c:idx val="9"/>
          <c:order val="4"/>
          <c:tx>
            <c:strRef>
              <c:f>'43'!$K$28</c:f>
              <c:strCache>
                <c:ptCount val="1"/>
                <c:pt idx="0">
                  <c:v>Niobrara-Codell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  <a:alpha val="70000"/>
              </a:schemeClr>
            </a:solidFill>
            <a:ln w="25400"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'43'!$K$29:$K$244</c:f>
              <c:numCache>
                <c:formatCode>0.00</c:formatCode>
                <c:ptCount val="216"/>
                <c:pt idx="0">
                  <c:v>0.39300000000000002</c:v>
                </c:pt>
                <c:pt idx="1">
                  <c:v>0.40400000000000003</c:v>
                </c:pt>
                <c:pt idx="2">
                  <c:v>0.46600000000000003</c:v>
                </c:pt>
                <c:pt idx="3">
                  <c:v>0.47899999999999998</c:v>
                </c:pt>
                <c:pt idx="4">
                  <c:v>0.48299999999999998</c:v>
                </c:pt>
                <c:pt idx="5">
                  <c:v>0.47</c:v>
                </c:pt>
                <c:pt idx="6">
                  <c:v>0.47599999999999998</c:v>
                </c:pt>
                <c:pt idx="7">
                  <c:v>0.49099999999999999</c:v>
                </c:pt>
                <c:pt idx="8">
                  <c:v>0.48899999999999999</c:v>
                </c:pt>
                <c:pt idx="9">
                  <c:v>0.48099999999999998</c:v>
                </c:pt>
                <c:pt idx="10">
                  <c:v>0.497</c:v>
                </c:pt>
                <c:pt idx="11">
                  <c:v>0.47599999999999998</c:v>
                </c:pt>
                <c:pt idx="12">
                  <c:v>0.45900000000000002</c:v>
                </c:pt>
                <c:pt idx="13">
                  <c:v>0.48699999999999999</c:v>
                </c:pt>
                <c:pt idx="14">
                  <c:v>0.51</c:v>
                </c:pt>
                <c:pt idx="15">
                  <c:v>0.52400000000000002</c:v>
                </c:pt>
                <c:pt idx="16">
                  <c:v>0.53100000000000003</c:v>
                </c:pt>
                <c:pt idx="17">
                  <c:v>0.53600000000000003</c:v>
                </c:pt>
                <c:pt idx="18">
                  <c:v>0.53300000000000003</c:v>
                </c:pt>
                <c:pt idx="19">
                  <c:v>0.54500000000000004</c:v>
                </c:pt>
                <c:pt idx="20">
                  <c:v>0.55000000000000004</c:v>
                </c:pt>
                <c:pt idx="21">
                  <c:v>0.54400000000000004</c:v>
                </c:pt>
                <c:pt idx="22">
                  <c:v>0.56000000000000005</c:v>
                </c:pt>
                <c:pt idx="23">
                  <c:v>0.53300000000000003</c:v>
                </c:pt>
                <c:pt idx="24">
                  <c:v>0.53800000000000003</c:v>
                </c:pt>
                <c:pt idx="25">
                  <c:v>0.55500000000000005</c:v>
                </c:pt>
                <c:pt idx="26">
                  <c:v>0.56599999999999995</c:v>
                </c:pt>
                <c:pt idx="27">
                  <c:v>0.54200000000000004</c:v>
                </c:pt>
                <c:pt idx="28">
                  <c:v>0.55300000000000005</c:v>
                </c:pt>
                <c:pt idx="29">
                  <c:v>0.54600000000000004</c:v>
                </c:pt>
                <c:pt idx="30">
                  <c:v>0.54200000000000004</c:v>
                </c:pt>
                <c:pt idx="31">
                  <c:v>0.54900000000000004</c:v>
                </c:pt>
                <c:pt idx="32">
                  <c:v>0.54700000000000004</c:v>
                </c:pt>
                <c:pt idx="33">
                  <c:v>0.52900000000000003</c:v>
                </c:pt>
                <c:pt idx="34">
                  <c:v>0.53800000000000003</c:v>
                </c:pt>
                <c:pt idx="35">
                  <c:v>0.52600000000000002</c:v>
                </c:pt>
                <c:pt idx="36">
                  <c:v>0.54300000000000004</c:v>
                </c:pt>
                <c:pt idx="37">
                  <c:v>0.55100000000000005</c:v>
                </c:pt>
                <c:pt idx="38">
                  <c:v>0.55400000000000005</c:v>
                </c:pt>
                <c:pt idx="39">
                  <c:v>0.56399999999999995</c:v>
                </c:pt>
                <c:pt idx="40">
                  <c:v>0.57099999999999995</c:v>
                </c:pt>
                <c:pt idx="41">
                  <c:v>0.56100000000000005</c:v>
                </c:pt>
                <c:pt idx="42">
                  <c:v>0.52300000000000002</c:v>
                </c:pt>
                <c:pt idx="43">
                  <c:v>0.57499999999999996</c:v>
                </c:pt>
                <c:pt idx="44">
                  <c:v>0.57599999999999996</c:v>
                </c:pt>
                <c:pt idx="45">
                  <c:v>0.57499999999999996</c:v>
                </c:pt>
                <c:pt idx="46">
                  <c:v>0.58299999999999996</c:v>
                </c:pt>
                <c:pt idx="47">
                  <c:v>0.58799999999999997</c:v>
                </c:pt>
                <c:pt idx="48">
                  <c:v>0.57199999999999995</c:v>
                </c:pt>
                <c:pt idx="49">
                  <c:v>0.56599999999999995</c:v>
                </c:pt>
                <c:pt idx="50">
                  <c:v>0.59699999999999998</c:v>
                </c:pt>
                <c:pt idx="51">
                  <c:v>0.60399999999999998</c:v>
                </c:pt>
                <c:pt idx="52">
                  <c:v>0.58899999999999997</c:v>
                </c:pt>
                <c:pt idx="53">
                  <c:v>0.61499999999999999</c:v>
                </c:pt>
                <c:pt idx="54">
                  <c:v>0.61899999999999999</c:v>
                </c:pt>
                <c:pt idx="55">
                  <c:v>0.63400000000000001</c:v>
                </c:pt>
                <c:pt idx="56">
                  <c:v>0.625</c:v>
                </c:pt>
                <c:pt idx="57">
                  <c:v>0.64700000000000002</c:v>
                </c:pt>
                <c:pt idx="58">
                  <c:v>0.65900000000000003</c:v>
                </c:pt>
                <c:pt idx="59">
                  <c:v>0.65500000000000003</c:v>
                </c:pt>
                <c:pt idx="60">
                  <c:v>0.66300000000000003</c:v>
                </c:pt>
                <c:pt idx="61">
                  <c:v>0.68200000000000005</c:v>
                </c:pt>
                <c:pt idx="62">
                  <c:v>0.70399999999999996</c:v>
                </c:pt>
                <c:pt idx="63">
                  <c:v>0.63600000000000001</c:v>
                </c:pt>
                <c:pt idx="64">
                  <c:v>0.70399999999999996</c:v>
                </c:pt>
                <c:pt idx="65">
                  <c:v>0.64900000000000002</c:v>
                </c:pt>
                <c:pt idx="66">
                  <c:v>0.65100000000000002</c:v>
                </c:pt>
                <c:pt idx="67">
                  <c:v>0.65500000000000003</c:v>
                </c:pt>
                <c:pt idx="68">
                  <c:v>0.71499999999999997</c:v>
                </c:pt>
                <c:pt idx="69">
                  <c:v>0.76800000000000002</c:v>
                </c:pt>
                <c:pt idx="70">
                  <c:v>0.77900000000000003</c:v>
                </c:pt>
                <c:pt idx="71">
                  <c:v>0.78200000000000003</c:v>
                </c:pt>
                <c:pt idx="72">
                  <c:v>0.76500000000000001</c:v>
                </c:pt>
                <c:pt idx="73">
                  <c:v>0.78600000000000003</c:v>
                </c:pt>
                <c:pt idx="74">
                  <c:v>0.79400000000000004</c:v>
                </c:pt>
                <c:pt idx="75">
                  <c:v>0.80300000000000005</c:v>
                </c:pt>
                <c:pt idx="76">
                  <c:v>0.79500000000000004</c:v>
                </c:pt>
                <c:pt idx="77">
                  <c:v>0.78800000000000003</c:v>
                </c:pt>
                <c:pt idx="78">
                  <c:v>0.80900000000000005</c:v>
                </c:pt>
                <c:pt idx="79">
                  <c:v>0.84199999999999997</c:v>
                </c:pt>
                <c:pt idx="80">
                  <c:v>0.81399999999999995</c:v>
                </c:pt>
                <c:pt idx="81">
                  <c:v>0.874</c:v>
                </c:pt>
                <c:pt idx="82">
                  <c:v>0.89100000000000001</c:v>
                </c:pt>
                <c:pt idx="83">
                  <c:v>0.83899999999999997</c:v>
                </c:pt>
                <c:pt idx="84">
                  <c:v>0.83499999999999996</c:v>
                </c:pt>
                <c:pt idx="85">
                  <c:v>0.86899999999999999</c:v>
                </c:pt>
                <c:pt idx="86">
                  <c:v>0.92700000000000005</c:v>
                </c:pt>
                <c:pt idx="87">
                  <c:v>0.98</c:v>
                </c:pt>
                <c:pt idx="88">
                  <c:v>1.032</c:v>
                </c:pt>
                <c:pt idx="89">
                  <c:v>1.038</c:v>
                </c:pt>
                <c:pt idx="90">
                  <c:v>1.048</c:v>
                </c:pt>
                <c:pt idx="91">
                  <c:v>1.1459999999999999</c:v>
                </c:pt>
                <c:pt idx="92">
                  <c:v>1.129</c:v>
                </c:pt>
                <c:pt idx="93">
                  <c:v>1.1850000000000001</c:v>
                </c:pt>
                <c:pt idx="94">
                  <c:v>1.1679999999999999</c:v>
                </c:pt>
                <c:pt idx="95">
                  <c:v>1.23</c:v>
                </c:pt>
                <c:pt idx="96">
                  <c:v>1.2370000000000001</c:v>
                </c:pt>
                <c:pt idx="97">
                  <c:v>1.306</c:v>
                </c:pt>
                <c:pt idx="98">
                  <c:v>1.349</c:v>
                </c:pt>
                <c:pt idx="99">
                  <c:v>1.397</c:v>
                </c:pt>
                <c:pt idx="100">
                  <c:v>1.403</c:v>
                </c:pt>
                <c:pt idx="101">
                  <c:v>1.464</c:v>
                </c:pt>
                <c:pt idx="102">
                  <c:v>1.421</c:v>
                </c:pt>
                <c:pt idx="103">
                  <c:v>1.5169999999999999</c:v>
                </c:pt>
                <c:pt idx="104">
                  <c:v>1.516</c:v>
                </c:pt>
                <c:pt idx="105">
                  <c:v>1.552</c:v>
                </c:pt>
                <c:pt idx="106">
                  <c:v>1.554</c:v>
                </c:pt>
                <c:pt idx="107">
                  <c:v>1.534</c:v>
                </c:pt>
                <c:pt idx="108">
                  <c:v>1.5840000000000001</c:v>
                </c:pt>
                <c:pt idx="109">
                  <c:v>1.593</c:v>
                </c:pt>
                <c:pt idx="110">
                  <c:v>1.585</c:v>
                </c:pt>
                <c:pt idx="111">
                  <c:v>1.635</c:v>
                </c:pt>
                <c:pt idx="112">
                  <c:v>1.655</c:v>
                </c:pt>
                <c:pt idx="113">
                  <c:v>1.5940000000000001</c:v>
                </c:pt>
                <c:pt idx="114">
                  <c:v>1.6020000000000001</c:v>
                </c:pt>
                <c:pt idx="115">
                  <c:v>1.65</c:v>
                </c:pt>
                <c:pt idx="116">
                  <c:v>1.635</c:v>
                </c:pt>
                <c:pt idx="117">
                  <c:v>1.673</c:v>
                </c:pt>
                <c:pt idx="118">
                  <c:v>1.6879999999999999</c:v>
                </c:pt>
                <c:pt idx="119">
                  <c:v>1.65</c:v>
                </c:pt>
                <c:pt idx="120">
                  <c:v>1.6339999999999999</c:v>
                </c:pt>
                <c:pt idx="121">
                  <c:v>1.6519999999999999</c:v>
                </c:pt>
                <c:pt idx="122">
                  <c:v>1.6659999999999999</c:v>
                </c:pt>
                <c:pt idx="123">
                  <c:v>1.661</c:v>
                </c:pt>
                <c:pt idx="124">
                  <c:v>1.627</c:v>
                </c:pt>
                <c:pt idx="125">
                  <c:v>1.643</c:v>
                </c:pt>
                <c:pt idx="126">
                  <c:v>1.6830000000000001</c:v>
                </c:pt>
                <c:pt idx="127">
                  <c:v>1.742</c:v>
                </c:pt>
                <c:pt idx="128">
                  <c:v>1.766</c:v>
                </c:pt>
                <c:pt idx="129">
                  <c:v>1.7490000000000001</c:v>
                </c:pt>
                <c:pt idx="130">
                  <c:v>1.7969999999999999</c:v>
                </c:pt>
                <c:pt idx="131">
                  <c:v>1.8660000000000001</c:v>
                </c:pt>
                <c:pt idx="132">
                  <c:v>1.855</c:v>
                </c:pt>
                <c:pt idx="133">
                  <c:v>1.841</c:v>
                </c:pt>
                <c:pt idx="134">
                  <c:v>1.867</c:v>
                </c:pt>
                <c:pt idx="135">
                  <c:v>1.964</c:v>
                </c:pt>
                <c:pt idx="136">
                  <c:v>1.972</c:v>
                </c:pt>
                <c:pt idx="137">
                  <c:v>1.8560000000000001</c:v>
                </c:pt>
                <c:pt idx="138">
                  <c:v>1.9330000000000001</c:v>
                </c:pt>
                <c:pt idx="139">
                  <c:v>2.024</c:v>
                </c:pt>
                <c:pt idx="140">
                  <c:v>2.0750000000000002</c:v>
                </c:pt>
                <c:pt idx="141">
                  <c:v>2.0939999999999999</c:v>
                </c:pt>
                <c:pt idx="142">
                  <c:v>2.2050000000000001</c:v>
                </c:pt>
                <c:pt idx="143">
                  <c:v>2.2639999999999998</c:v>
                </c:pt>
                <c:pt idx="144">
                  <c:v>2.3109999999999999</c:v>
                </c:pt>
                <c:pt idx="145">
                  <c:v>2.3069999999999999</c:v>
                </c:pt>
                <c:pt idx="146">
                  <c:v>2.278</c:v>
                </c:pt>
                <c:pt idx="147">
                  <c:v>2.3860000000000001</c:v>
                </c:pt>
                <c:pt idx="148">
                  <c:v>2.371</c:v>
                </c:pt>
                <c:pt idx="149">
                  <c:v>2.4449999999999998</c:v>
                </c:pt>
                <c:pt idx="150">
                  <c:v>2.4119999999999999</c:v>
                </c:pt>
                <c:pt idx="151">
                  <c:v>2.4550000000000001</c:v>
                </c:pt>
                <c:pt idx="152">
                  <c:v>2.4630000000000001</c:v>
                </c:pt>
                <c:pt idx="153">
                  <c:v>2.6739999999999999</c:v>
                </c:pt>
                <c:pt idx="154">
                  <c:v>2.8140000000000001</c:v>
                </c:pt>
                <c:pt idx="155">
                  <c:v>2.8580000000000001</c:v>
                </c:pt>
                <c:pt idx="156">
                  <c:v>2.802</c:v>
                </c:pt>
                <c:pt idx="157">
                  <c:v>2.7949999999999999</c:v>
                </c:pt>
                <c:pt idx="158">
                  <c:v>2.7559999999999998</c:v>
                </c:pt>
                <c:pt idx="159">
                  <c:v>2.7669999999999999</c:v>
                </c:pt>
                <c:pt idx="160">
                  <c:v>2.5299999999999998</c:v>
                </c:pt>
                <c:pt idx="161">
                  <c:v>2.5289999999999999</c:v>
                </c:pt>
                <c:pt idx="162">
                  <c:v>2.6179999999999999</c:v>
                </c:pt>
                <c:pt idx="163">
                  <c:v>2.6970000000000001</c:v>
                </c:pt>
                <c:pt idx="164">
                  <c:v>2.67</c:v>
                </c:pt>
                <c:pt idx="165">
                  <c:v>2.6030000000000002</c:v>
                </c:pt>
                <c:pt idx="166">
                  <c:v>2.6139999999999999</c:v>
                </c:pt>
                <c:pt idx="167">
                  <c:v>2.5449999999999999</c:v>
                </c:pt>
                <c:pt idx="168">
                  <c:v>2.5019999999999998</c:v>
                </c:pt>
                <c:pt idx="169">
                  <c:v>2.4660000000000002</c:v>
                </c:pt>
                <c:pt idx="170">
                  <c:v>2.4660000000000002</c:v>
                </c:pt>
                <c:pt idx="171">
                  <c:v>2.6059999999999999</c:v>
                </c:pt>
                <c:pt idx="172">
                  <c:v>2.6619999999999999</c:v>
                </c:pt>
                <c:pt idx="173">
                  <c:v>2.6179999999999999</c:v>
                </c:pt>
                <c:pt idx="174">
                  <c:v>2.6379999999999999</c:v>
                </c:pt>
                <c:pt idx="175">
                  <c:v>2.6059999999999999</c:v>
                </c:pt>
                <c:pt idx="176">
                  <c:v>2.6</c:v>
                </c:pt>
                <c:pt idx="177">
                  <c:v>2.6459999999999999</c:v>
                </c:pt>
                <c:pt idx="178">
                  <c:v>2.6179999999999999</c:v>
                </c:pt>
                <c:pt idx="179">
                  <c:v>2.6110000000000002</c:v>
                </c:pt>
                <c:pt idx="180">
                  <c:v>2.4870000000000001</c:v>
                </c:pt>
                <c:pt idx="181">
                  <c:v>2.5190000000000001</c:v>
                </c:pt>
                <c:pt idx="182">
                  <c:v>2.5779999999999998</c:v>
                </c:pt>
                <c:pt idx="183">
                  <c:v>2.5790000000000002</c:v>
                </c:pt>
                <c:pt idx="184">
                  <c:v>2.5329999999999999</c:v>
                </c:pt>
                <c:pt idx="185">
                  <c:v>2.512</c:v>
                </c:pt>
                <c:pt idx="186">
                  <c:v>2.5299999999999998</c:v>
                </c:pt>
                <c:pt idx="187">
                  <c:v>2.573</c:v>
                </c:pt>
                <c:pt idx="188">
                  <c:v>2.5830000000000002</c:v>
                </c:pt>
                <c:pt idx="189">
                  <c:v>2.5819999999999999</c:v>
                </c:pt>
                <c:pt idx="190">
                  <c:v>2.5920000000000001</c:v>
                </c:pt>
                <c:pt idx="191">
                  <c:v>2.44</c:v>
                </c:pt>
                <c:pt idx="192">
                  <c:v>2.5489999999999999</c:v>
                </c:pt>
                <c:pt idx="193">
                  <c:v>2.536</c:v>
                </c:pt>
                <c:pt idx="194">
                  <c:v>2.5649999999999999</c:v>
                </c:pt>
                <c:pt idx="195">
                  <c:v>2.5819999999999999</c:v>
                </c:pt>
                <c:pt idx="196">
                  <c:v>2.5979999999999999</c:v>
                </c:pt>
                <c:pt idx="197">
                  <c:v>2.637</c:v>
                </c:pt>
                <c:pt idx="198">
                  <c:v>2.6509999999999998</c:v>
                </c:pt>
                <c:pt idx="199">
                  <c:v>2.7069999999999999</c:v>
                </c:pt>
                <c:pt idx="200">
                  <c:v>2.6960000000000002</c:v>
                </c:pt>
                <c:pt idx="201">
                  <c:v>2.7269999999999999</c:v>
                </c:pt>
                <c:pt idx="202">
                  <c:v>2.78</c:v>
                </c:pt>
                <c:pt idx="203">
                  <c:v>2.81</c:v>
                </c:pt>
                <c:pt idx="204">
                  <c:v>2.67</c:v>
                </c:pt>
                <c:pt idx="205">
                  <c:v>2.8250000000000002</c:v>
                </c:pt>
                <c:pt idx="206">
                  <c:v>2.8639999999999999</c:v>
                </c:pt>
                <c:pt idx="207">
                  <c:v>2.7839999999999998</c:v>
                </c:pt>
                <c:pt idx="208">
                  <c:v>2.79</c:v>
                </c:pt>
                <c:pt idx="209">
                  <c:v>2.7610000000000001</c:v>
                </c:pt>
                <c:pt idx="210">
                  <c:v>2.8029999999999999</c:v>
                </c:pt>
                <c:pt idx="211">
                  <c:v>2.8149999999999999</c:v>
                </c:pt>
                <c:pt idx="212">
                  <c:v>2.827</c:v>
                </c:pt>
                <c:pt idx="213">
                  <c:v>2.84</c:v>
                </c:pt>
                <c:pt idx="214">
                  <c:v>2.8519999999999999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96-47AA-BD54-ADA52586CBFA}"/>
            </c:ext>
          </c:extLst>
        </c:ser>
        <c:ser>
          <c:idx val="6"/>
          <c:order val="5"/>
          <c:tx>
            <c:strRef>
              <c:f>'43'!$H$28</c:f>
              <c:strCache>
                <c:ptCount val="1"/>
                <c:pt idx="0">
                  <c:v>Barnett</c:v>
                </c:pt>
              </c:strCache>
            </c:strRef>
          </c:tx>
          <c:spPr>
            <a:solidFill>
              <a:srgbClr val="FAB17A">
                <a:alpha val="70000"/>
              </a:srgbClr>
            </a:solidFill>
            <a:ln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'43'!$H$29:$H$244</c:f>
              <c:numCache>
                <c:formatCode>0.00</c:formatCode>
                <c:ptCount val="216"/>
                <c:pt idx="0">
                  <c:v>1.9770000000000001</c:v>
                </c:pt>
                <c:pt idx="1">
                  <c:v>2.0489999999999999</c:v>
                </c:pt>
                <c:pt idx="2">
                  <c:v>2.1779999999999999</c:v>
                </c:pt>
                <c:pt idx="3">
                  <c:v>2.2669999999999999</c:v>
                </c:pt>
                <c:pt idx="4">
                  <c:v>2.3940000000000001</c:v>
                </c:pt>
                <c:pt idx="5">
                  <c:v>2.4830000000000001</c:v>
                </c:pt>
                <c:pt idx="6">
                  <c:v>2.5910000000000002</c:v>
                </c:pt>
                <c:pt idx="7">
                  <c:v>2.7810000000000001</c:v>
                </c:pt>
                <c:pt idx="8">
                  <c:v>2.847</c:v>
                </c:pt>
                <c:pt idx="9">
                  <c:v>2.952</c:v>
                </c:pt>
                <c:pt idx="10">
                  <c:v>3.0859999999999999</c:v>
                </c:pt>
                <c:pt idx="11">
                  <c:v>3.181</c:v>
                </c:pt>
                <c:pt idx="12">
                  <c:v>3.3570000000000002</c:v>
                </c:pt>
                <c:pt idx="13">
                  <c:v>3.46</c:v>
                </c:pt>
                <c:pt idx="14">
                  <c:v>3.5249999999999999</c:v>
                </c:pt>
                <c:pt idx="15">
                  <c:v>3.5910000000000002</c:v>
                </c:pt>
                <c:pt idx="16">
                  <c:v>3.7330000000000001</c:v>
                </c:pt>
                <c:pt idx="17">
                  <c:v>3.7669999999999999</c:v>
                </c:pt>
                <c:pt idx="18">
                  <c:v>3.8650000000000002</c:v>
                </c:pt>
                <c:pt idx="19">
                  <c:v>4.0010000000000003</c:v>
                </c:pt>
                <c:pt idx="20">
                  <c:v>4.0460000000000003</c:v>
                </c:pt>
                <c:pt idx="21">
                  <c:v>4.1970000000000001</c:v>
                </c:pt>
                <c:pt idx="22">
                  <c:v>4.2670000000000003</c:v>
                </c:pt>
                <c:pt idx="23">
                  <c:v>4.2969999999999997</c:v>
                </c:pt>
                <c:pt idx="24">
                  <c:v>4.3319999999999999</c:v>
                </c:pt>
                <c:pt idx="25">
                  <c:v>4.43</c:v>
                </c:pt>
                <c:pt idx="26">
                  <c:v>4.4530000000000003</c:v>
                </c:pt>
                <c:pt idx="27">
                  <c:v>4.41</c:v>
                </c:pt>
                <c:pt idx="28">
                  <c:v>4.3280000000000003</c:v>
                </c:pt>
                <c:pt idx="29">
                  <c:v>4.2670000000000003</c:v>
                </c:pt>
                <c:pt idx="30">
                  <c:v>4.2190000000000003</c:v>
                </c:pt>
                <c:pt idx="31">
                  <c:v>4.1509999999999998</c:v>
                </c:pt>
                <c:pt idx="32">
                  <c:v>4.0910000000000002</c:v>
                </c:pt>
                <c:pt idx="33">
                  <c:v>4.117</c:v>
                </c:pt>
                <c:pt idx="34">
                  <c:v>4.1020000000000003</c:v>
                </c:pt>
                <c:pt idx="35">
                  <c:v>4.0839999999999996</c:v>
                </c:pt>
                <c:pt idx="36">
                  <c:v>4.125</c:v>
                </c:pt>
                <c:pt idx="37">
                  <c:v>4.1609999999999996</c:v>
                </c:pt>
                <c:pt idx="38">
                  <c:v>4.2549999999999999</c:v>
                </c:pt>
                <c:pt idx="39">
                  <c:v>4.101</c:v>
                </c:pt>
                <c:pt idx="40">
                  <c:v>4.3559999999999999</c:v>
                </c:pt>
                <c:pt idx="41">
                  <c:v>4.327</c:v>
                </c:pt>
                <c:pt idx="42">
                  <c:v>4.4420000000000002</c:v>
                </c:pt>
                <c:pt idx="43">
                  <c:v>4.4960000000000004</c:v>
                </c:pt>
                <c:pt idx="44">
                  <c:v>4.6459999999999999</c:v>
                </c:pt>
                <c:pt idx="45">
                  <c:v>4.6509999999999998</c:v>
                </c:pt>
                <c:pt idx="46">
                  <c:v>4.7089999999999996</c:v>
                </c:pt>
                <c:pt idx="47">
                  <c:v>4.7309999999999999</c:v>
                </c:pt>
                <c:pt idx="48">
                  <c:v>4.7039999999999997</c:v>
                </c:pt>
                <c:pt idx="49">
                  <c:v>4.4279999999999999</c:v>
                </c:pt>
                <c:pt idx="50">
                  <c:v>4.851</c:v>
                </c:pt>
                <c:pt idx="51">
                  <c:v>4.9119999999999999</c:v>
                </c:pt>
                <c:pt idx="52">
                  <c:v>4.9749999999999996</c:v>
                </c:pt>
                <c:pt idx="53">
                  <c:v>4.907</c:v>
                </c:pt>
                <c:pt idx="54">
                  <c:v>4.8890000000000002</c:v>
                </c:pt>
                <c:pt idx="55">
                  <c:v>4.9340000000000002</c:v>
                </c:pt>
                <c:pt idx="56">
                  <c:v>5.0609999999999999</c:v>
                </c:pt>
                <c:pt idx="57">
                  <c:v>5.0999999999999996</c:v>
                </c:pt>
                <c:pt idx="58">
                  <c:v>5.1929999999999996</c:v>
                </c:pt>
                <c:pt idx="59">
                  <c:v>5.1150000000000002</c:v>
                </c:pt>
                <c:pt idx="60">
                  <c:v>5.0549999999999997</c:v>
                </c:pt>
                <c:pt idx="61">
                  <c:v>5.0030000000000001</c:v>
                </c:pt>
                <c:pt idx="62">
                  <c:v>5.1420000000000003</c:v>
                </c:pt>
                <c:pt idx="63">
                  <c:v>5.09</c:v>
                </c:pt>
                <c:pt idx="64">
                  <c:v>5.0949999999999998</c:v>
                </c:pt>
                <c:pt idx="65">
                  <c:v>5.0419999999999998</c:v>
                </c:pt>
                <c:pt idx="66">
                  <c:v>5.15</c:v>
                </c:pt>
                <c:pt idx="67">
                  <c:v>5.1139999999999999</c:v>
                </c:pt>
                <c:pt idx="68">
                  <c:v>5.0979999999999999</c:v>
                </c:pt>
                <c:pt idx="69">
                  <c:v>5.0330000000000004</c:v>
                </c:pt>
                <c:pt idx="70">
                  <c:v>4.6740000000000004</c:v>
                </c:pt>
                <c:pt idx="71">
                  <c:v>4.74</c:v>
                </c:pt>
                <c:pt idx="72">
                  <c:v>4.7640000000000002</c:v>
                </c:pt>
                <c:pt idx="73">
                  <c:v>4.7480000000000002</c:v>
                </c:pt>
                <c:pt idx="74">
                  <c:v>4.7300000000000004</c:v>
                </c:pt>
                <c:pt idx="75">
                  <c:v>4.6539999999999999</c:v>
                </c:pt>
                <c:pt idx="76">
                  <c:v>4.6660000000000004</c:v>
                </c:pt>
                <c:pt idx="77">
                  <c:v>4.6500000000000004</c:v>
                </c:pt>
                <c:pt idx="78">
                  <c:v>4.6479999999999997</c:v>
                </c:pt>
                <c:pt idx="79">
                  <c:v>4.66</c:v>
                </c:pt>
                <c:pt idx="80">
                  <c:v>4.6150000000000002</c:v>
                </c:pt>
                <c:pt idx="81">
                  <c:v>4.6040000000000001</c:v>
                </c:pt>
                <c:pt idx="82">
                  <c:v>4.5359999999999996</c:v>
                </c:pt>
                <c:pt idx="83">
                  <c:v>4.2359999999999998</c:v>
                </c:pt>
                <c:pt idx="84">
                  <c:v>4.3440000000000003</c:v>
                </c:pt>
                <c:pt idx="85">
                  <c:v>4.3289999999999997</c:v>
                </c:pt>
                <c:pt idx="86">
                  <c:v>4.3760000000000003</c:v>
                </c:pt>
                <c:pt idx="87">
                  <c:v>4.4109999999999996</c:v>
                </c:pt>
                <c:pt idx="88">
                  <c:v>4.38</c:v>
                </c:pt>
                <c:pt idx="89">
                  <c:v>4.327</c:v>
                </c:pt>
                <c:pt idx="90">
                  <c:v>4.2539999999999996</c:v>
                </c:pt>
                <c:pt idx="91">
                  <c:v>4.2389999999999999</c:v>
                </c:pt>
                <c:pt idx="92">
                  <c:v>4.2240000000000002</c:v>
                </c:pt>
                <c:pt idx="93">
                  <c:v>4.2080000000000002</c:v>
                </c:pt>
                <c:pt idx="94">
                  <c:v>4.1529999999999996</c:v>
                </c:pt>
                <c:pt idx="95">
                  <c:v>4.1710000000000003</c:v>
                </c:pt>
                <c:pt idx="96">
                  <c:v>3.9169999999999998</c:v>
                </c:pt>
                <c:pt idx="97">
                  <c:v>3.8620000000000001</c:v>
                </c:pt>
                <c:pt idx="98">
                  <c:v>3.8130000000000002</c:v>
                </c:pt>
                <c:pt idx="99">
                  <c:v>3.8140000000000001</c:v>
                </c:pt>
                <c:pt idx="100">
                  <c:v>3.738</c:v>
                </c:pt>
                <c:pt idx="101">
                  <c:v>3.6859999999999999</c:v>
                </c:pt>
                <c:pt idx="102">
                  <c:v>3.6440000000000001</c:v>
                </c:pt>
                <c:pt idx="103">
                  <c:v>3.6040000000000001</c:v>
                </c:pt>
                <c:pt idx="104">
                  <c:v>3.5670000000000002</c:v>
                </c:pt>
                <c:pt idx="105">
                  <c:v>3.532</c:v>
                </c:pt>
                <c:pt idx="106">
                  <c:v>3.5</c:v>
                </c:pt>
                <c:pt idx="107">
                  <c:v>3.45</c:v>
                </c:pt>
                <c:pt idx="108">
                  <c:v>3.294</c:v>
                </c:pt>
                <c:pt idx="109">
                  <c:v>3.3079999999999998</c:v>
                </c:pt>
                <c:pt idx="110">
                  <c:v>3.26</c:v>
                </c:pt>
                <c:pt idx="111">
                  <c:v>3.206</c:v>
                </c:pt>
                <c:pt idx="112">
                  <c:v>3.2010000000000001</c:v>
                </c:pt>
                <c:pt idx="113">
                  <c:v>3.1360000000000001</c:v>
                </c:pt>
                <c:pt idx="114">
                  <c:v>3.0990000000000002</c:v>
                </c:pt>
                <c:pt idx="115">
                  <c:v>3.0590000000000002</c:v>
                </c:pt>
                <c:pt idx="116">
                  <c:v>3.0070000000000001</c:v>
                </c:pt>
                <c:pt idx="117">
                  <c:v>2.99</c:v>
                </c:pt>
                <c:pt idx="118">
                  <c:v>2.9550000000000001</c:v>
                </c:pt>
                <c:pt idx="119">
                  <c:v>2.8879999999999999</c:v>
                </c:pt>
                <c:pt idx="120">
                  <c:v>2.8809999999999998</c:v>
                </c:pt>
                <c:pt idx="121">
                  <c:v>2.911</c:v>
                </c:pt>
                <c:pt idx="122">
                  <c:v>2.867</c:v>
                </c:pt>
                <c:pt idx="123">
                  <c:v>2.859</c:v>
                </c:pt>
                <c:pt idx="124">
                  <c:v>2.8239999999999998</c:v>
                </c:pt>
                <c:pt idx="125">
                  <c:v>2.8050000000000002</c:v>
                </c:pt>
                <c:pt idx="126">
                  <c:v>2.7669999999999999</c:v>
                </c:pt>
                <c:pt idx="127">
                  <c:v>2.726</c:v>
                </c:pt>
                <c:pt idx="128">
                  <c:v>2.7010000000000001</c:v>
                </c:pt>
                <c:pt idx="129">
                  <c:v>2.6989999999999998</c:v>
                </c:pt>
                <c:pt idx="130">
                  <c:v>2.6819999999999999</c:v>
                </c:pt>
                <c:pt idx="131">
                  <c:v>2.6989999999999998</c:v>
                </c:pt>
                <c:pt idx="132">
                  <c:v>2.5419999999999998</c:v>
                </c:pt>
                <c:pt idx="133">
                  <c:v>2.5880000000000001</c:v>
                </c:pt>
                <c:pt idx="134">
                  <c:v>2.585</c:v>
                </c:pt>
                <c:pt idx="135">
                  <c:v>2.5649999999999999</c:v>
                </c:pt>
                <c:pt idx="136">
                  <c:v>2.58</c:v>
                </c:pt>
                <c:pt idx="137">
                  <c:v>2.5720000000000001</c:v>
                </c:pt>
                <c:pt idx="138">
                  <c:v>2.5110000000000001</c:v>
                </c:pt>
                <c:pt idx="139">
                  <c:v>2.504</c:v>
                </c:pt>
                <c:pt idx="140">
                  <c:v>2.4790000000000001</c:v>
                </c:pt>
                <c:pt idx="141">
                  <c:v>2.48</c:v>
                </c:pt>
                <c:pt idx="142">
                  <c:v>2.4550000000000001</c:v>
                </c:pt>
                <c:pt idx="143">
                  <c:v>2.4510000000000001</c:v>
                </c:pt>
                <c:pt idx="144">
                  <c:v>2.4569999999999999</c:v>
                </c:pt>
                <c:pt idx="145">
                  <c:v>2.4409999999999998</c:v>
                </c:pt>
                <c:pt idx="146">
                  <c:v>2.4129999999999998</c:v>
                </c:pt>
                <c:pt idx="147">
                  <c:v>2.391</c:v>
                </c:pt>
                <c:pt idx="148">
                  <c:v>2.3660000000000001</c:v>
                </c:pt>
                <c:pt idx="149">
                  <c:v>2.3439999999999999</c:v>
                </c:pt>
                <c:pt idx="150">
                  <c:v>2.319</c:v>
                </c:pt>
                <c:pt idx="151">
                  <c:v>2.2989999999999999</c:v>
                </c:pt>
                <c:pt idx="152">
                  <c:v>2.2799999999999998</c:v>
                </c:pt>
                <c:pt idx="153">
                  <c:v>2.2589999999999999</c:v>
                </c:pt>
                <c:pt idx="154">
                  <c:v>2.234</c:v>
                </c:pt>
                <c:pt idx="155">
                  <c:v>2.2280000000000002</c:v>
                </c:pt>
                <c:pt idx="156">
                  <c:v>2.2949999999999999</c:v>
                </c:pt>
                <c:pt idx="157">
                  <c:v>2.2559999999999998</c:v>
                </c:pt>
                <c:pt idx="158">
                  <c:v>2.2360000000000002</c:v>
                </c:pt>
                <c:pt idx="159">
                  <c:v>2.19</c:v>
                </c:pt>
                <c:pt idx="160">
                  <c:v>2.1560000000000001</c:v>
                </c:pt>
                <c:pt idx="161">
                  <c:v>2.1419999999999999</c:v>
                </c:pt>
                <c:pt idx="162">
                  <c:v>2.12</c:v>
                </c:pt>
                <c:pt idx="163">
                  <c:v>2.1</c:v>
                </c:pt>
                <c:pt idx="164">
                  <c:v>2.097</c:v>
                </c:pt>
                <c:pt idx="165">
                  <c:v>2.073</c:v>
                </c:pt>
                <c:pt idx="166">
                  <c:v>2.0680000000000001</c:v>
                </c:pt>
                <c:pt idx="167">
                  <c:v>2.0430000000000001</c:v>
                </c:pt>
                <c:pt idx="168">
                  <c:v>2.0009999999999999</c:v>
                </c:pt>
                <c:pt idx="169">
                  <c:v>1.7290000000000001</c:v>
                </c:pt>
                <c:pt idx="170">
                  <c:v>1.9510000000000001</c:v>
                </c:pt>
                <c:pt idx="171">
                  <c:v>1.972</c:v>
                </c:pt>
                <c:pt idx="172">
                  <c:v>1.9490000000000001</c:v>
                </c:pt>
                <c:pt idx="173">
                  <c:v>1.94</c:v>
                </c:pt>
                <c:pt idx="174">
                  <c:v>1.958</c:v>
                </c:pt>
                <c:pt idx="175">
                  <c:v>1.9350000000000001</c:v>
                </c:pt>
                <c:pt idx="176">
                  <c:v>1.952</c:v>
                </c:pt>
                <c:pt idx="177">
                  <c:v>1.9670000000000001</c:v>
                </c:pt>
                <c:pt idx="178">
                  <c:v>1.9590000000000001</c:v>
                </c:pt>
                <c:pt idx="179">
                  <c:v>1.9430000000000001</c:v>
                </c:pt>
                <c:pt idx="180">
                  <c:v>1.8919999999999999</c:v>
                </c:pt>
                <c:pt idx="181">
                  <c:v>1.8460000000000001</c:v>
                </c:pt>
                <c:pt idx="182">
                  <c:v>1.88</c:v>
                </c:pt>
                <c:pt idx="183">
                  <c:v>1.8919999999999999</c:v>
                </c:pt>
                <c:pt idx="184">
                  <c:v>1.905</c:v>
                </c:pt>
                <c:pt idx="185">
                  <c:v>1.881</c:v>
                </c:pt>
                <c:pt idx="186">
                  <c:v>1.867</c:v>
                </c:pt>
                <c:pt idx="187">
                  <c:v>1.9</c:v>
                </c:pt>
                <c:pt idx="188">
                  <c:v>1.8959999999999999</c:v>
                </c:pt>
                <c:pt idx="189">
                  <c:v>1.9139999999999999</c:v>
                </c:pt>
                <c:pt idx="190">
                  <c:v>1.952</c:v>
                </c:pt>
                <c:pt idx="191">
                  <c:v>1.8720000000000001</c:v>
                </c:pt>
                <c:pt idx="192">
                  <c:v>1.8680000000000001</c:v>
                </c:pt>
                <c:pt idx="193">
                  <c:v>1.8260000000000001</c:v>
                </c:pt>
                <c:pt idx="194">
                  <c:v>1.88</c:v>
                </c:pt>
                <c:pt idx="195">
                  <c:v>1.877</c:v>
                </c:pt>
                <c:pt idx="196">
                  <c:v>1.8520000000000001</c:v>
                </c:pt>
                <c:pt idx="197">
                  <c:v>1.8360000000000001</c:v>
                </c:pt>
                <c:pt idx="198">
                  <c:v>1.8140000000000001</c:v>
                </c:pt>
                <c:pt idx="199">
                  <c:v>1.78</c:v>
                </c:pt>
                <c:pt idx="200">
                  <c:v>1.794</c:v>
                </c:pt>
                <c:pt idx="201">
                  <c:v>1.7789999999999999</c:v>
                </c:pt>
                <c:pt idx="202">
                  <c:v>1.784</c:v>
                </c:pt>
                <c:pt idx="203">
                  <c:v>1.7649999999999999</c:v>
                </c:pt>
                <c:pt idx="204">
                  <c:v>1.68</c:v>
                </c:pt>
                <c:pt idx="205">
                  <c:v>1.716</c:v>
                </c:pt>
                <c:pt idx="206">
                  <c:v>1.7030000000000001</c:v>
                </c:pt>
                <c:pt idx="207">
                  <c:v>1.68</c:v>
                </c:pt>
                <c:pt idx="208">
                  <c:v>1.667</c:v>
                </c:pt>
                <c:pt idx="209">
                  <c:v>1.73</c:v>
                </c:pt>
                <c:pt idx="210">
                  <c:v>1.681</c:v>
                </c:pt>
                <c:pt idx="211">
                  <c:v>1.659</c:v>
                </c:pt>
                <c:pt idx="212">
                  <c:v>1.65</c:v>
                </c:pt>
                <c:pt idx="213">
                  <c:v>1.64</c:v>
                </c:pt>
                <c:pt idx="214">
                  <c:v>1.63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96-47AA-BD54-ADA52586CBFA}"/>
            </c:ext>
          </c:extLst>
        </c:ser>
        <c:ser>
          <c:idx val="5"/>
          <c:order val="6"/>
          <c:tx>
            <c:strRef>
              <c:f>'43'!$G$28</c:f>
              <c:strCache>
                <c:ptCount val="1"/>
                <c:pt idx="0">
                  <c:v>Bakken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70000"/>
              </a:schemeClr>
            </a:solidFill>
            <a:ln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'43'!$G$29:$G$244</c:f>
              <c:numCache>
                <c:formatCode>0.00</c:formatCode>
                <c:ptCount val="216"/>
                <c:pt idx="0">
                  <c:v>4.7E-2</c:v>
                </c:pt>
                <c:pt idx="1">
                  <c:v>4.8000000000000001E-2</c:v>
                </c:pt>
                <c:pt idx="2">
                  <c:v>4.8000000000000001E-2</c:v>
                </c:pt>
                <c:pt idx="3">
                  <c:v>5.0999999999999997E-2</c:v>
                </c:pt>
                <c:pt idx="4">
                  <c:v>5.3999999999999999E-2</c:v>
                </c:pt>
                <c:pt idx="5">
                  <c:v>5.5E-2</c:v>
                </c:pt>
                <c:pt idx="6">
                  <c:v>5.6000000000000001E-2</c:v>
                </c:pt>
                <c:pt idx="7">
                  <c:v>5.7000000000000002E-2</c:v>
                </c:pt>
                <c:pt idx="8">
                  <c:v>5.6000000000000001E-2</c:v>
                </c:pt>
                <c:pt idx="9">
                  <c:v>6.0999999999999999E-2</c:v>
                </c:pt>
                <c:pt idx="10">
                  <c:v>5.8999999999999997E-2</c:v>
                </c:pt>
                <c:pt idx="11">
                  <c:v>6.0999999999999999E-2</c:v>
                </c:pt>
                <c:pt idx="12">
                  <c:v>5.2999999999999999E-2</c:v>
                </c:pt>
                <c:pt idx="13">
                  <c:v>5.1999999999999998E-2</c:v>
                </c:pt>
                <c:pt idx="14">
                  <c:v>5.3999999999999999E-2</c:v>
                </c:pt>
                <c:pt idx="15">
                  <c:v>5.8000000000000003E-2</c:v>
                </c:pt>
                <c:pt idx="16">
                  <c:v>6.2E-2</c:v>
                </c:pt>
                <c:pt idx="17">
                  <c:v>6.3E-2</c:v>
                </c:pt>
                <c:pt idx="18">
                  <c:v>6.5000000000000002E-2</c:v>
                </c:pt>
                <c:pt idx="19">
                  <c:v>6.8000000000000005E-2</c:v>
                </c:pt>
                <c:pt idx="20">
                  <c:v>6.9000000000000006E-2</c:v>
                </c:pt>
                <c:pt idx="21">
                  <c:v>7.6999999999999999E-2</c:v>
                </c:pt>
                <c:pt idx="22">
                  <c:v>0.08</c:v>
                </c:pt>
                <c:pt idx="23">
                  <c:v>6.6000000000000003E-2</c:v>
                </c:pt>
                <c:pt idx="24">
                  <c:v>7.1999999999999995E-2</c:v>
                </c:pt>
                <c:pt idx="25">
                  <c:v>7.4999999999999997E-2</c:v>
                </c:pt>
                <c:pt idx="26">
                  <c:v>7.9000000000000001E-2</c:v>
                </c:pt>
                <c:pt idx="27">
                  <c:v>8.4000000000000005E-2</c:v>
                </c:pt>
                <c:pt idx="28">
                  <c:v>8.5999999999999993E-2</c:v>
                </c:pt>
                <c:pt idx="29">
                  <c:v>8.7999999999999995E-2</c:v>
                </c:pt>
                <c:pt idx="30">
                  <c:v>9.2999999999999999E-2</c:v>
                </c:pt>
                <c:pt idx="31">
                  <c:v>9.6000000000000002E-2</c:v>
                </c:pt>
                <c:pt idx="32">
                  <c:v>9.8000000000000004E-2</c:v>
                </c:pt>
                <c:pt idx="33">
                  <c:v>9.5000000000000001E-2</c:v>
                </c:pt>
                <c:pt idx="34">
                  <c:v>9.8000000000000004E-2</c:v>
                </c:pt>
                <c:pt idx="35">
                  <c:v>9.6000000000000002E-2</c:v>
                </c:pt>
                <c:pt idx="36">
                  <c:v>0.107</c:v>
                </c:pt>
                <c:pt idx="37">
                  <c:v>0.114</c:v>
                </c:pt>
                <c:pt idx="38">
                  <c:v>0.121</c:v>
                </c:pt>
                <c:pt idx="39">
                  <c:v>0.127</c:v>
                </c:pt>
                <c:pt idx="40">
                  <c:v>0.13600000000000001</c:v>
                </c:pt>
                <c:pt idx="41">
                  <c:v>0.14299999999999999</c:v>
                </c:pt>
                <c:pt idx="42">
                  <c:v>0.151</c:v>
                </c:pt>
                <c:pt idx="43">
                  <c:v>0.155</c:v>
                </c:pt>
                <c:pt idx="44">
                  <c:v>0.16700000000000001</c:v>
                </c:pt>
                <c:pt idx="45">
                  <c:v>0.16700000000000001</c:v>
                </c:pt>
                <c:pt idx="46">
                  <c:v>0.18099999999999999</c:v>
                </c:pt>
                <c:pt idx="47">
                  <c:v>0.17299999999999999</c:v>
                </c:pt>
                <c:pt idx="48">
                  <c:v>0.152</c:v>
                </c:pt>
                <c:pt idx="49">
                  <c:v>0.154</c:v>
                </c:pt>
                <c:pt idx="50">
                  <c:v>0.16400000000000001</c:v>
                </c:pt>
                <c:pt idx="51">
                  <c:v>0.16500000000000001</c:v>
                </c:pt>
                <c:pt idx="52">
                  <c:v>0.16900000000000001</c:v>
                </c:pt>
                <c:pt idx="53">
                  <c:v>0.185</c:v>
                </c:pt>
                <c:pt idx="54">
                  <c:v>0.20599999999999999</c:v>
                </c:pt>
                <c:pt idx="55">
                  <c:v>0.224</c:v>
                </c:pt>
                <c:pt idx="56">
                  <c:v>0.23300000000000001</c:v>
                </c:pt>
                <c:pt idx="57">
                  <c:v>0.248</c:v>
                </c:pt>
                <c:pt idx="58">
                  <c:v>0.26100000000000001</c:v>
                </c:pt>
                <c:pt idx="59">
                  <c:v>0.27200000000000002</c:v>
                </c:pt>
                <c:pt idx="60">
                  <c:v>0.30499999999999999</c:v>
                </c:pt>
                <c:pt idx="61">
                  <c:v>0.318</c:v>
                </c:pt>
                <c:pt idx="62">
                  <c:v>0.33200000000000002</c:v>
                </c:pt>
                <c:pt idx="63">
                  <c:v>0.34599999999999997</c:v>
                </c:pt>
                <c:pt idx="64">
                  <c:v>0.36799999999999999</c:v>
                </c:pt>
                <c:pt idx="65">
                  <c:v>0.378</c:v>
                </c:pt>
                <c:pt idx="66">
                  <c:v>0.39400000000000002</c:v>
                </c:pt>
                <c:pt idx="67">
                  <c:v>0.42099999999999999</c:v>
                </c:pt>
                <c:pt idx="68">
                  <c:v>0.439</c:v>
                </c:pt>
                <c:pt idx="69">
                  <c:v>0.443</c:v>
                </c:pt>
                <c:pt idx="70">
                  <c:v>0.435</c:v>
                </c:pt>
                <c:pt idx="71">
                  <c:v>0.45600000000000002</c:v>
                </c:pt>
                <c:pt idx="72">
                  <c:v>0.45100000000000001</c:v>
                </c:pt>
                <c:pt idx="73">
                  <c:v>0.47699999999999998</c:v>
                </c:pt>
                <c:pt idx="74">
                  <c:v>0.48399999999999999</c:v>
                </c:pt>
                <c:pt idx="75">
                  <c:v>0.49199999999999999</c:v>
                </c:pt>
                <c:pt idx="76">
                  <c:v>0.51600000000000001</c:v>
                </c:pt>
                <c:pt idx="77">
                  <c:v>0.53600000000000003</c:v>
                </c:pt>
                <c:pt idx="78">
                  <c:v>0.56599999999999995</c:v>
                </c:pt>
                <c:pt idx="79">
                  <c:v>0.58299999999999996</c:v>
                </c:pt>
                <c:pt idx="80">
                  <c:v>0.61199999999999999</c:v>
                </c:pt>
                <c:pt idx="81">
                  <c:v>0.61199999999999999</c:v>
                </c:pt>
                <c:pt idx="82">
                  <c:v>0.626</c:v>
                </c:pt>
                <c:pt idx="83">
                  <c:v>0.58599999999999997</c:v>
                </c:pt>
                <c:pt idx="84">
                  <c:v>0.61099999999999999</c:v>
                </c:pt>
                <c:pt idx="85">
                  <c:v>0.63800000000000001</c:v>
                </c:pt>
                <c:pt idx="86">
                  <c:v>0.65300000000000002</c:v>
                </c:pt>
                <c:pt idx="87">
                  <c:v>0.67</c:v>
                </c:pt>
                <c:pt idx="88">
                  <c:v>0.71</c:v>
                </c:pt>
                <c:pt idx="89">
                  <c:v>0.748</c:v>
                </c:pt>
                <c:pt idx="90">
                  <c:v>0.77500000000000002</c:v>
                </c:pt>
                <c:pt idx="91">
                  <c:v>0.80500000000000005</c:v>
                </c:pt>
                <c:pt idx="92">
                  <c:v>0.84799999999999998</c:v>
                </c:pt>
                <c:pt idx="93">
                  <c:v>0.85199999999999998</c:v>
                </c:pt>
                <c:pt idx="94">
                  <c:v>0.85399999999999998</c:v>
                </c:pt>
                <c:pt idx="95">
                  <c:v>0.90100000000000002</c:v>
                </c:pt>
                <c:pt idx="96">
                  <c:v>0.92300000000000004</c:v>
                </c:pt>
                <c:pt idx="97">
                  <c:v>0.92900000000000005</c:v>
                </c:pt>
                <c:pt idx="98">
                  <c:v>0.95799999999999996</c:v>
                </c:pt>
                <c:pt idx="99">
                  <c:v>0.96399999999999997</c:v>
                </c:pt>
                <c:pt idx="100">
                  <c:v>1.0169999999999999</c:v>
                </c:pt>
                <c:pt idx="101">
                  <c:v>1.038</c:v>
                </c:pt>
                <c:pt idx="102">
                  <c:v>1.046</c:v>
                </c:pt>
                <c:pt idx="103">
                  <c:v>1.0349999999999999</c:v>
                </c:pt>
                <c:pt idx="104">
                  <c:v>1.0109999999999999</c:v>
                </c:pt>
                <c:pt idx="105">
                  <c:v>1.048</c:v>
                </c:pt>
                <c:pt idx="106">
                  <c:v>1.0609999999999999</c:v>
                </c:pt>
                <c:pt idx="107">
                  <c:v>1.0569999999999999</c:v>
                </c:pt>
                <c:pt idx="108">
                  <c:v>1.109</c:v>
                </c:pt>
                <c:pt idx="109">
                  <c:v>1.145</c:v>
                </c:pt>
                <c:pt idx="110">
                  <c:v>1.161</c:v>
                </c:pt>
                <c:pt idx="111">
                  <c:v>1.1020000000000001</c:v>
                </c:pt>
                <c:pt idx="112">
                  <c:v>1.113</c:v>
                </c:pt>
                <c:pt idx="113">
                  <c:v>1.123</c:v>
                </c:pt>
                <c:pt idx="114">
                  <c:v>1.1439999999999999</c:v>
                </c:pt>
                <c:pt idx="115">
                  <c:v>1.1000000000000001</c:v>
                </c:pt>
                <c:pt idx="116">
                  <c:v>1.0840000000000001</c:v>
                </c:pt>
                <c:pt idx="117">
                  <c:v>1.1559999999999999</c:v>
                </c:pt>
                <c:pt idx="118">
                  <c:v>1.1870000000000001</c:v>
                </c:pt>
                <c:pt idx="119">
                  <c:v>1.038</c:v>
                </c:pt>
                <c:pt idx="120">
                  <c:v>1.0529999999999999</c:v>
                </c:pt>
                <c:pt idx="121">
                  <c:v>1.1539999999999999</c:v>
                </c:pt>
                <c:pt idx="122">
                  <c:v>1.167</c:v>
                </c:pt>
                <c:pt idx="123">
                  <c:v>1.2370000000000001</c:v>
                </c:pt>
                <c:pt idx="124">
                  <c:v>1.248</c:v>
                </c:pt>
                <c:pt idx="125">
                  <c:v>1.2450000000000001</c:v>
                </c:pt>
                <c:pt idx="126">
                  <c:v>1.278</c:v>
                </c:pt>
                <c:pt idx="127">
                  <c:v>1.3120000000000001</c:v>
                </c:pt>
                <c:pt idx="128">
                  <c:v>1.3069999999999999</c:v>
                </c:pt>
                <c:pt idx="129">
                  <c:v>1.389</c:v>
                </c:pt>
                <c:pt idx="130">
                  <c:v>1.411</c:v>
                </c:pt>
                <c:pt idx="131">
                  <c:v>1.4059999999999999</c:v>
                </c:pt>
                <c:pt idx="132">
                  <c:v>1.3620000000000001</c:v>
                </c:pt>
                <c:pt idx="133">
                  <c:v>1.3859999999999999</c:v>
                </c:pt>
                <c:pt idx="134">
                  <c:v>1.393</c:v>
                </c:pt>
                <c:pt idx="135">
                  <c:v>1.476</c:v>
                </c:pt>
                <c:pt idx="136">
                  <c:v>1.5249999999999999</c:v>
                </c:pt>
                <c:pt idx="137">
                  <c:v>1.5129999999999999</c:v>
                </c:pt>
                <c:pt idx="138">
                  <c:v>1.579</c:v>
                </c:pt>
                <c:pt idx="139">
                  <c:v>1.607</c:v>
                </c:pt>
                <c:pt idx="140">
                  <c:v>1.655</c:v>
                </c:pt>
                <c:pt idx="141">
                  <c:v>1.6850000000000001</c:v>
                </c:pt>
                <c:pt idx="142">
                  <c:v>1.6639999999999999</c:v>
                </c:pt>
                <c:pt idx="143">
                  <c:v>1.746</c:v>
                </c:pt>
                <c:pt idx="144">
                  <c:v>1.764</c:v>
                </c:pt>
                <c:pt idx="145">
                  <c:v>1.702</c:v>
                </c:pt>
                <c:pt idx="146">
                  <c:v>1.8320000000000001</c:v>
                </c:pt>
                <c:pt idx="147">
                  <c:v>1.8540000000000001</c:v>
                </c:pt>
                <c:pt idx="148">
                  <c:v>1.847</c:v>
                </c:pt>
                <c:pt idx="149">
                  <c:v>1.8919999999999999</c:v>
                </c:pt>
                <c:pt idx="150">
                  <c:v>1.9279999999999999</c:v>
                </c:pt>
                <c:pt idx="151">
                  <c:v>1.974</c:v>
                </c:pt>
                <c:pt idx="152">
                  <c:v>1.9359999999999999</c:v>
                </c:pt>
                <c:pt idx="153">
                  <c:v>2.0249999999999999</c:v>
                </c:pt>
                <c:pt idx="154">
                  <c:v>2.069</c:v>
                </c:pt>
                <c:pt idx="155">
                  <c:v>2.024</c:v>
                </c:pt>
                <c:pt idx="156">
                  <c:v>2.2269999999999999</c:v>
                </c:pt>
                <c:pt idx="157">
                  <c:v>2.2909999999999999</c:v>
                </c:pt>
                <c:pt idx="158">
                  <c:v>2.3159999999999998</c:v>
                </c:pt>
                <c:pt idx="159">
                  <c:v>2.008</c:v>
                </c:pt>
                <c:pt idx="160">
                  <c:v>1.42</c:v>
                </c:pt>
                <c:pt idx="161">
                  <c:v>1.4510000000000001</c:v>
                </c:pt>
                <c:pt idx="162">
                  <c:v>1.7010000000000001</c:v>
                </c:pt>
                <c:pt idx="163">
                  <c:v>1.944</c:v>
                </c:pt>
                <c:pt idx="164">
                  <c:v>2.0659999999999998</c:v>
                </c:pt>
                <c:pt idx="165">
                  <c:v>2.1240000000000001</c:v>
                </c:pt>
                <c:pt idx="166">
                  <c:v>2.1240000000000001</c:v>
                </c:pt>
                <c:pt idx="167">
                  <c:v>2.1219999999999999</c:v>
                </c:pt>
                <c:pt idx="168">
                  <c:v>2.129</c:v>
                </c:pt>
                <c:pt idx="169">
                  <c:v>2.0219999999999998</c:v>
                </c:pt>
                <c:pt idx="170">
                  <c:v>2.1419999999999999</c:v>
                </c:pt>
                <c:pt idx="171">
                  <c:v>2.1909999999999998</c:v>
                </c:pt>
                <c:pt idx="172">
                  <c:v>2.23</c:v>
                </c:pt>
                <c:pt idx="173">
                  <c:v>2.2309999999999999</c:v>
                </c:pt>
                <c:pt idx="174">
                  <c:v>2.1509999999999998</c:v>
                </c:pt>
                <c:pt idx="175">
                  <c:v>2.214</c:v>
                </c:pt>
                <c:pt idx="176">
                  <c:v>2.2599999999999998</c:v>
                </c:pt>
                <c:pt idx="177">
                  <c:v>2.2400000000000002</c:v>
                </c:pt>
                <c:pt idx="178">
                  <c:v>2.3039999999999998</c:v>
                </c:pt>
                <c:pt idx="179">
                  <c:v>2.258</c:v>
                </c:pt>
                <c:pt idx="180">
                  <c:v>2.117</c:v>
                </c:pt>
                <c:pt idx="181">
                  <c:v>2.1429999999999998</c:v>
                </c:pt>
                <c:pt idx="182">
                  <c:v>2.2490000000000001</c:v>
                </c:pt>
                <c:pt idx="183">
                  <c:v>1.837</c:v>
                </c:pt>
                <c:pt idx="184">
                  <c:v>2.0790000000000002</c:v>
                </c:pt>
                <c:pt idx="185">
                  <c:v>2.2850000000000001</c:v>
                </c:pt>
                <c:pt idx="186">
                  <c:v>2.319</c:v>
                </c:pt>
                <c:pt idx="187">
                  <c:v>2.3069999999999999</c:v>
                </c:pt>
                <c:pt idx="188">
                  <c:v>2.3719999999999999</c:v>
                </c:pt>
                <c:pt idx="189">
                  <c:v>2.3540000000000001</c:v>
                </c:pt>
                <c:pt idx="190">
                  <c:v>2.278</c:v>
                </c:pt>
                <c:pt idx="191">
                  <c:v>1.9830000000000001</c:v>
                </c:pt>
                <c:pt idx="192">
                  <c:v>2.1440000000000001</c:v>
                </c:pt>
                <c:pt idx="193">
                  <c:v>2.2930000000000001</c:v>
                </c:pt>
                <c:pt idx="194">
                  <c:v>2.2989999999999999</c:v>
                </c:pt>
                <c:pt idx="195">
                  <c:v>2.351</c:v>
                </c:pt>
                <c:pt idx="196">
                  <c:v>2.379</c:v>
                </c:pt>
                <c:pt idx="197">
                  <c:v>2.444</c:v>
                </c:pt>
                <c:pt idx="198">
                  <c:v>2.484</c:v>
                </c:pt>
                <c:pt idx="199">
                  <c:v>2.508</c:v>
                </c:pt>
                <c:pt idx="200">
                  <c:v>2.6</c:v>
                </c:pt>
                <c:pt idx="201">
                  <c:v>2.5739999999999998</c:v>
                </c:pt>
                <c:pt idx="202">
                  <c:v>2.6139999999999999</c:v>
                </c:pt>
                <c:pt idx="203">
                  <c:v>2.6619999999999999</c:v>
                </c:pt>
                <c:pt idx="204">
                  <c:v>2.2650000000000001</c:v>
                </c:pt>
                <c:pt idx="205">
                  <c:v>2.5419999999999998</c:v>
                </c:pt>
                <c:pt idx="206">
                  <c:v>2.5579999999999998</c:v>
                </c:pt>
                <c:pt idx="207">
                  <c:v>2.6190000000000002</c:v>
                </c:pt>
                <c:pt idx="208">
                  <c:v>2.6469999999999998</c:v>
                </c:pt>
                <c:pt idx="209">
                  <c:v>2.6339999999999999</c:v>
                </c:pt>
                <c:pt idx="210">
                  <c:v>2.6139999999999999</c:v>
                </c:pt>
                <c:pt idx="211">
                  <c:v>2.6629999999999998</c:v>
                </c:pt>
                <c:pt idx="212">
                  <c:v>2.7749999999999999</c:v>
                </c:pt>
                <c:pt idx="213">
                  <c:v>2.6869999999999998</c:v>
                </c:pt>
                <c:pt idx="214">
                  <c:v>2.698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96-47AA-BD54-ADA52586CBFA}"/>
            </c:ext>
          </c:extLst>
        </c:ser>
        <c:ser>
          <c:idx val="4"/>
          <c:order val="7"/>
          <c:tx>
            <c:strRef>
              <c:f>'43'!$F$28</c:f>
              <c:strCache>
                <c:ptCount val="1"/>
                <c:pt idx="0">
                  <c:v>Eagle Ford</c:v>
                </c:pt>
              </c:strCache>
            </c:strRef>
          </c:tx>
          <c:spPr>
            <a:solidFill>
              <a:srgbClr val="ECE3F5">
                <a:alpha val="70000"/>
              </a:srgbClr>
            </a:solidFill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'43'!$F$29:$F$244</c:f>
              <c:numCache>
                <c:formatCode>0.00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0</c:v>
                </c:pt>
                <c:pt idx="19">
                  <c:v>0</c:v>
                </c:pt>
                <c:pt idx="20">
                  <c:v>1E-3</c:v>
                </c:pt>
                <c:pt idx="21">
                  <c:v>4.0000000000000001E-3</c:v>
                </c:pt>
                <c:pt idx="22">
                  <c:v>5.0000000000000001E-3</c:v>
                </c:pt>
                <c:pt idx="23">
                  <c:v>4.0000000000000001E-3</c:v>
                </c:pt>
                <c:pt idx="24">
                  <c:v>5.0000000000000001E-3</c:v>
                </c:pt>
                <c:pt idx="25">
                  <c:v>8.0000000000000002E-3</c:v>
                </c:pt>
                <c:pt idx="26">
                  <c:v>0.01</c:v>
                </c:pt>
                <c:pt idx="27">
                  <c:v>1.2E-2</c:v>
                </c:pt>
                <c:pt idx="28">
                  <c:v>1.7999999999999999E-2</c:v>
                </c:pt>
                <c:pt idx="29">
                  <c:v>2.1999999999999999E-2</c:v>
                </c:pt>
                <c:pt idx="30">
                  <c:v>3.1E-2</c:v>
                </c:pt>
                <c:pt idx="31">
                  <c:v>0.04</c:v>
                </c:pt>
                <c:pt idx="32">
                  <c:v>5.0999999999999997E-2</c:v>
                </c:pt>
                <c:pt idx="33">
                  <c:v>7.2999999999999995E-2</c:v>
                </c:pt>
                <c:pt idx="34">
                  <c:v>0.106</c:v>
                </c:pt>
                <c:pt idx="35">
                  <c:v>0.105</c:v>
                </c:pt>
                <c:pt idx="36">
                  <c:v>0.115</c:v>
                </c:pt>
                <c:pt idx="37">
                  <c:v>0.123</c:v>
                </c:pt>
                <c:pt idx="38">
                  <c:v>0.13500000000000001</c:v>
                </c:pt>
                <c:pt idx="39">
                  <c:v>0.151</c:v>
                </c:pt>
                <c:pt idx="40">
                  <c:v>0.185</c:v>
                </c:pt>
                <c:pt idx="41">
                  <c:v>0.22600000000000001</c:v>
                </c:pt>
                <c:pt idx="42">
                  <c:v>0.23799999999999999</c:v>
                </c:pt>
                <c:pt idx="43">
                  <c:v>0.26900000000000002</c:v>
                </c:pt>
                <c:pt idx="44">
                  <c:v>0.309</c:v>
                </c:pt>
                <c:pt idx="45">
                  <c:v>0.34699999999999998</c:v>
                </c:pt>
                <c:pt idx="46">
                  <c:v>0.38700000000000001</c:v>
                </c:pt>
                <c:pt idx="47">
                  <c:v>0.50600000000000001</c:v>
                </c:pt>
                <c:pt idx="48">
                  <c:v>0.56799999999999995</c:v>
                </c:pt>
                <c:pt idx="49">
                  <c:v>0.60699999999999998</c:v>
                </c:pt>
                <c:pt idx="50">
                  <c:v>0.625</c:v>
                </c:pt>
                <c:pt idx="51">
                  <c:v>0.73399999999999999</c:v>
                </c:pt>
                <c:pt idx="52">
                  <c:v>0.79</c:v>
                </c:pt>
                <c:pt idx="53">
                  <c:v>0.83299999999999996</c:v>
                </c:pt>
                <c:pt idx="54">
                  <c:v>0.92200000000000004</c:v>
                </c:pt>
                <c:pt idx="55">
                  <c:v>1.0429999999999999</c:v>
                </c:pt>
                <c:pt idx="56">
                  <c:v>1.1859999999999999</c:v>
                </c:pt>
                <c:pt idx="57">
                  <c:v>1.2609999999999999</c:v>
                </c:pt>
                <c:pt idx="58">
                  <c:v>1.4039999999999999</c:v>
                </c:pt>
                <c:pt idx="59">
                  <c:v>1.512</c:v>
                </c:pt>
                <c:pt idx="60">
                  <c:v>1.613</c:v>
                </c:pt>
                <c:pt idx="61">
                  <c:v>1.6539999999999999</c:v>
                </c:pt>
                <c:pt idx="62">
                  <c:v>1.74</c:v>
                </c:pt>
                <c:pt idx="63">
                  <c:v>1.7669999999999999</c:v>
                </c:pt>
                <c:pt idx="64">
                  <c:v>1.907</c:v>
                </c:pt>
                <c:pt idx="65">
                  <c:v>1.998</c:v>
                </c:pt>
                <c:pt idx="66">
                  <c:v>2.0910000000000002</c:v>
                </c:pt>
                <c:pt idx="67">
                  <c:v>2.238</c:v>
                </c:pt>
                <c:pt idx="68">
                  <c:v>2.3340000000000001</c:v>
                </c:pt>
                <c:pt idx="69">
                  <c:v>2.4620000000000002</c:v>
                </c:pt>
                <c:pt idx="70">
                  <c:v>2.556</c:v>
                </c:pt>
                <c:pt idx="71">
                  <c:v>2.5649999999999999</c:v>
                </c:pt>
                <c:pt idx="72">
                  <c:v>2.593</c:v>
                </c:pt>
                <c:pt idx="73">
                  <c:v>2.7429999999999999</c:v>
                </c:pt>
                <c:pt idx="74">
                  <c:v>2.8959999999999999</c:v>
                </c:pt>
                <c:pt idx="75">
                  <c:v>2.9740000000000002</c:v>
                </c:pt>
                <c:pt idx="76">
                  <c:v>3.0950000000000002</c:v>
                </c:pt>
                <c:pt idx="77">
                  <c:v>3.2410000000000001</c:v>
                </c:pt>
                <c:pt idx="78">
                  <c:v>3.2869999999999999</c:v>
                </c:pt>
                <c:pt idx="79">
                  <c:v>3.2730000000000001</c:v>
                </c:pt>
                <c:pt idx="80">
                  <c:v>3.3359999999999999</c:v>
                </c:pt>
                <c:pt idx="81">
                  <c:v>3.29</c:v>
                </c:pt>
                <c:pt idx="82">
                  <c:v>3.27</c:v>
                </c:pt>
                <c:pt idx="83">
                  <c:v>3.46</c:v>
                </c:pt>
                <c:pt idx="84">
                  <c:v>3.383</c:v>
                </c:pt>
                <c:pt idx="85">
                  <c:v>3.4750000000000001</c:v>
                </c:pt>
                <c:pt idx="86">
                  <c:v>3.601</c:v>
                </c:pt>
                <c:pt idx="87">
                  <c:v>3.7919999999999998</c:v>
                </c:pt>
                <c:pt idx="88">
                  <c:v>3.94</c:v>
                </c:pt>
                <c:pt idx="89">
                  <c:v>4.05</c:v>
                </c:pt>
                <c:pt idx="90">
                  <c:v>4.0910000000000002</c:v>
                </c:pt>
                <c:pt idx="91">
                  <c:v>4.1340000000000003</c:v>
                </c:pt>
                <c:pt idx="92">
                  <c:v>4.1479999999999997</c:v>
                </c:pt>
                <c:pt idx="93">
                  <c:v>4.2290000000000001</c:v>
                </c:pt>
                <c:pt idx="94">
                  <c:v>4.3330000000000002</c:v>
                </c:pt>
                <c:pt idx="95">
                  <c:v>4.6210000000000004</c:v>
                </c:pt>
                <c:pt idx="96">
                  <c:v>4.4580000000000002</c:v>
                </c:pt>
                <c:pt idx="97">
                  <c:v>4.5670000000000002</c:v>
                </c:pt>
                <c:pt idx="98">
                  <c:v>4.5990000000000002</c:v>
                </c:pt>
                <c:pt idx="99">
                  <c:v>4.5759999999999996</c:v>
                </c:pt>
                <c:pt idx="100">
                  <c:v>4.5540000000000003</c:v>
                </c:pt>
                <c:pt idx="101">
                  <c:v>4.5519999999999996</c:v>
                </c:pt>
                <c:pt idx="102">
                  <c:v>4.6459999999999999</c:v>
                </c:pt>
                <c:pt idx="103">
                  <c:v>4.585</c:v>
                </c:pt>
                <c:pt idx="104">
                  <c:v>4.7060000000000004</c:v>
                </c:pt>
                <c:pt idx="105">
                  <c:v>4.6870000000000003</c:v>
                </c:pt>
                <c:pt idx="106">
                  <c:v>4.5549999999999997</c:v>
                </c:pt>
                <c:pt idx="107">
                  <c:v>4.6029999999999998</c:v>
                </c:pt>
                <c:pt idx="108">
                  <c:v>4.3540000000000001</c:v>
                </c:pt>
                <c:pt idx="109">
                  <c:v>4.2930000000000001</c:v>
                </c:pt>
                <c:pt idx="110">
                  <c:v>4.2549999999999999</c:v>
                </c:pt>
                <c:pt idx="111">
                  <c:v>4.2629999999999999</c:v>
                </c:pt>
                <c:pt idx="112">
                  <c:v>4.2750000000000004</c:v>
                </c:pt>
                <c:pt idx="113">
                  <c:v>4.2560000000000002</c:v>
                </c:pt>
                <c:pt idx="114">
                  <c:v>4.165</c:v>
                </c:pt>
                <c:pt idx="115">
                  <c:v>4.0679999999999996</c:v>
                </c:pt>
                <c:pt idx="116">
                  <c:v>3.9580000000000002</c:v>
                </c:pt>
                <c:pt idx="117">
                  <c:v>3.9180000000000001</c:v>
                </c:pt>
                <c:pt idx="118">
                  <c:v>3.8580000000000001</c:v>
                </c:pt>
                <c:pt idx="119">
                  <c:v>3.7490000000000001</c:v>
                </c:pt>
                <c:pt idx="120">
                  <c:v>3.76</c:v>
                </c:pt>
                <c:pt idx="121">
                  <c:v>3.7909999999999999</c:v>
                </c:pt>
                <c:pt idx="122">
                  <c:v>3.7370000000000001</c:v>
                </c:pt>
                <c:pt idx="123">
                  <c:v>3.798</c:v>
                </c:pt>
                <c:pt idx="124">
                  <c:v>3.8730000000000002</c:v>
                </c:pt>
                <c:pt idx="125">
                  <c:v>3.9849999999999999</c:v>
                </c:pt>
                <c:pt idx="126">
                  <c:v>4.1150000000000002</c:v>
                </c:pt>
                <c:pt idx="127">
                  <c:v>3.8450000000000002</c:v>
                </c:pt>
                <c:pt idx="128">
                  <c:v>3.9889999999999999</c:v>
                </c:pt>
                <c:pt idx="129">
                  <c:v>4.1500000000000004</c:v>
                </c:pt>
                <c:pt idx="130">
                  <c:v>4.2220000000000004</c:v>
                </c:pt>
                <c:pt idx="131">
                  <c:v>4.1529999999999996</c:v>
                </c:pt>
                <c:pt idx="132">
                  <c:v>3.9359999999999999</c:v>
                </c:pt>
                <c:pt idx="133">
                  <c:v>3.9390000000000001</c:v>
                </c:pt>
                <c:pt idx="134">
                  <c:v>4.03</c:v>
                </c:pt>
                <c:pt idx="135">
                  <c:v>4.0090000000000003</c:v>
                </c:pt>
                <c:pt idx="136">
                  <c:v>4.056</c:v>
                </c:pt>
                <c:pt idx="137">
                  <c:v>4.0999999999999996</c:v>
                </c:pt>
                <c:pt idx="138">
                  <c:v>4.0730000000000004</c:v>
                </c:pt>
                <c:pt idx="139">
                  <c:v>4.1349999999999998</c:v>
                </c:pt>
                <c:pt idx="140">
                  <c:v>4.1260000000000003</c:v>
                </c:pt>
                <c:pt idx="141">
                  <c:v>4.1079999999999997</c:v>
                </c:pt>
                <c:pt idx="142">
                  <c:v>4.1479999999999997</c:v>
                </c:pt>
                <c:pt idx="143">
                  <c:v>4.194</c:v>
                </c:pt>
                <c:pt idx="144">
                  <c:v>4.1639999999999997</c:v>
                </c:pt>
                <c:pt idx="145">
                  <c:v>4.1139999999999999</c:v>
                </c:pt>
                <c:pt idx="146">
                  <c:v>4.1210000000000004</c:v>
                </c:pt>
                <c:pt idx="147">
                  <c:v>4.2149999999999999</c:v>
                </c:pt>
                <c:pt idx="148">
                  <c:v>4.2789999999999999</c:v>
                </c:pt>
                <c:pt idx="149">
                  <c:v>4.3540000000000001</c:v>
                </c:pt>
                <c:pt idx="150">
                  <c:v>4.4039999999999999</c:v>
                </c:pt>
                <c:pt idx="151">
                  <c:v>4.4610000000000003</c:v>
                </c:pt>
                <c:pt idx="152">
                  <c:v>4.5350000000000001</c:v>
                </c:pt>
                <c:pt idx="153">
                  <c:v>4.5220000000000002</c:v>
                </c:pt>
                <c:pt idx="154">
                  <c:v>4.4779999999999998</c:v>
                </c:pt>
                <c:pt idx="155">
                  <c:v>4.5030000000000001</c:v>
                </c:pt>
                <c:pt idx="156">
                  <c:v>4.6680000000000001</c:v>
                </c:pt>
                <c:pt idx="157">
                  <c:v>4.6130000000000004</c:v>
                </c:pt>
                <c:pt idx="158">
                  <c:v>4.5999999999999996</c:v>
                </c:pt>
                <c:pt idx="159">
                  <c:v>4.4139999999999997</c:v>
                </c:pt>
                <c:pt idx="160">
                  <c:v>3.6749999999999998</c:v>
                </c:pt>
                <c:pt idx="161">
                  <c:v>3.7250000000000001</c:v>
                </c:pt>
                <c:pt idx="162">
                  <c:v>3.8149999999999999</c:v>
                </c:pt>
                <c:pt idx="163">
                  <c:v>3.8889999999999998</c:v>
                </c:pt>
                <c:pt idx="164">
                  <c:v>3.84</c:v>
                </c:pt>
                <c:pt idx="165">
                  <c:v>3.7519999999999998</c:v>
                </c:pt>
                <c:pt idx="166">
                  <c:v>3.7160000000000002</c:v>
                </c:pt>
                <c:pt idx="167">
                  <c:v>3.6789999999999998</c:v>
                </c:pt>
                <c:pt idx="168">
                  <c:v>3.6440000000000001</c:v>
                </c:pt>
                <c:pt idx="169">
                  <c:v>3.23</c:v>
                </c:pt>
                <c:pt idx="170">
                  <c:v>3.8410000000000002</c:v>
                </c:pt>
                <c:pt idx="171">
                  <c:v>3.9409999999999998</c:v>
                </c:pt>
                <c:pt idx="172">
                  <c:v>3.8690000000000002</c:v>
                </c:pt>
                <c:pt idx="173">
                  <c:v>3.8260000000000001</c:v>
                </c:pt>
                <c:pt idx="174">
                  <c:v>3.8980000000000001</c:v>
                </c:pt>
                <c:pt idx="175">
                  <c:v>3.8290000000000002</c:v>
                </c:pt>
                <c:pt idx="176">
                  <c:v>3.996</c:v>
                </c:pt>
                <c:pt idx="177">
                  <c:v>3.968</c:v>
                </c:pt>
                <c:pt idx="178">
                  <c:v>3.9430000000000001</c:v>
                </c:pt>
                <c:pt idx="179">
                  <c:v>3.891</c:v>
                </c:pt>
                <c:pt idx="180">
                  <c:v>3.851</c:v>
                </c:pt>
                <c:pt idx="181">
                  <c:v>3.903</c:v>
                </c:pt>
                <c:pt idx="182">
                  <c:v>3.9609999999999999</c:v>
                </c:pt>
                <c:pt idx="183">
                  <c:v>4.1539999999999999</c:v>
                </c:pt>
                <c:pt idx="184">
                  <c:v>4.1719999999999997</c:v>
                </c:pt>
                <c:pt idx="185">
                  <c:v>4.33</c:v>
                </c:pt>
                <c:pt idx="186">
                  <c:v>4.2569999999999997</c:v>
                </c:pt>
                <c:pt idx="187">
                  <c:v>4.3170000000000002</c:v>
                </c:pt>
                <c:pt idx="188">
                  <c:v>4.32</c:v>
                </c:pt>
                <c:pt idx="189">
                  <c:v>4.327</c:v>
                </c:pt>
                <c:pt idx="190">
                  <c:v>4.2809999999999997</c:v>
                </c:pt>
                <c:pt idx="191">
                  <c:v>4.2510000000000003</c:v>
                </c:pt>
                <c:pt idx="192">
                  <c:v>4.2380000000000004</c:v>
                </c:pt>
                <c:pt idx="193">
                  <c:v>4.3239999999999998</c:v>
                </c:pt>
                <c:pt idx="194">
                  <c:v>4.5670000000000002</c:v>
                </c:pt>
                <c:pt idx="195">
                  <c:v>4.5110000000000001</c:v>
                </c:pt>
                <c:pt idx="196">
                  <c:v>4.5819999999999999</c:v>
                </c:pt>
                <c:pt idx="197">
                  <c:v>4.4960000000000004</c:v>
                </c:pt>
                <c:pt idx="198">
                  <c:v>4.5129999999999999</c:v>
                </c:pt>
                <c:pt idx="199">
                  <c:v>4.4400000000000004</c:v>
                </c:pt>
                <c:pt idx="200">
                  <c:v>4.5609999999999999</c:v>
                </c:pt>
                <c:pt idx="201">
                  <c:v>4.4880000000000004</c:v>
                </c:pt>
                <c:pt idx="202">
                  <c:v>4.47</c:v>
                </c:pt>
                <c:pt idx="203">
                  <c:v>4.4509999999999996</c:v>
                </c:pt>
                <c:pt idx="204">
                  <c:v>4.3369999999999997</c:v>
                </c:pt>
                <c:pt idx="205">
                  <c:v>4.4000000000000004</c:v>
                </c:pt>
                <c:pt idx="206">
                  <c:v>4.4279999999999999</c:v>
                </c:pt>
                <c:pt idx="207">
                  <c:v>4.29</c:v>
                </c:pt>
                <c:pt idx="208">
                  <c:v>4.5049999999999999</c:v>
                </c:pt>
                <c:pt idx="209">
                  <c:v>4.4969999999999999</c:v>
                </c:pt>
                <c:pt idx="210">
                  <c:v>4.468</c:v>
                </c:pt>
                <c:pt idx="211">
                  <c:v>4.4710000000000001</c:v>
                </c:pt>
                <c:pt idx="212">
                  <c:v>4.4729999999999999</c:v>
                </c:pt>
                <c:pt idx="213">
                  <c:v>4.476</c:v>
                </c:pt>
                <c:pt idx="214">
                  <c:v>4.4790000000000001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96-47AA-BD54-ADA52586CBFA}"/>
            </c:ext>
          </c:extLst>
        </c:ser>
        <c:ser>
          <c:idx val="2"/>
          <c:order val="8"/>
          <c:tx>
            <c:strRef>
              <c:f>'43'!$E$28</c:f>
              <c:strCache>
                <c:ptCount val="1"/>
                <c:pt idx="0">
                  <c:v>Utica</c:v>
                </c:pt>
              </c:strCache>
            </c:strRef>
          </c:tx>
          <c:spPr>
            <a:solidFill>
              <a:srgbClr val="CF97D5">
                <a:alpha val="65000"/>
              </a:srgbClr>
            </a:solidFill>
            <a:ln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'43'!$E$29:$E$244</c:f>
              <c:numCache>
                <c:formatCode>0.00</c:formatCode>
                <c:ptCount val="216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1E-3</c:v>
                </c:pt>
                <c:pt idx="19">
                  <c:v>1E-3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1E-3</c:v>
                </c:pt>
                <c:pt idx="25">
                  <c:v>1E-3</c:v>
                </c:pt>
                <c:pt idx="26">
                  <c:v>1E-3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1E-3</c:v>
                </c:pt>
                <c:pt idx="32">
                  <c:v>1E-3</c:v>
                </c:pt>
                <c:pt idx="33">
                  <c:v>1E-3</c:v>
                </c:pt>
                <c:pt idx="34">
                  <c:v>1E-3</c:v>
                </c:pt>
                <c:pt idx="35">
                  <c:v>1E-3</c:v>
                </c:pt>
                <c:pt idx="36">
                  <c:v>1E-3</c:v>
                </c:pt>
                <c:pt idx="37">
                  <c:v>1E-3</c:v>
                </c:pt>
                <c:pt idx="38">
                  <c:v>1E-3</c:v>
                </c:pt>
                <c:pt idx="39">
                  <c:v>1E-3</c:v>
                </c:pt>
                <c:pt idx="40">
                  <c:v>1E-3</c:v>
                </c:pt>
                <c:pt idx="41">
                  <c:v>1E-3</c:v>
                </c:pt>
                <c:pt idx="42">
                  <c:v>1E-3</c:v>
                </c:pt>
                <c:pt idx="43">
                  <c:v>1E-3</c:v>
                </c:pt>
                <c:pt idx="44">
                  <c:v>1E-3</c:v>
                </c:pt>
                <c:pt idx="45">
                  <c:v>1E-3</c:v>
                </c:pt>
                <c:pt idx="46">
                  <c:v>1E-3</c:v>
                </c:pt>
                <c:pt idx="47">
                  <c:v>1E-3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8.0000000000000002E-3</c:v>
                </c:pt>
                <c:pt idx="54">
                  <c:v>8.9999999999999993E-3</c:v>
                </c:pt>
                <c:pt idx="55">
                  <c:v>1.2E-2</c:v>
                </c:pt>
                <c:pt idx="56">
                  <c:v>1.7999999999999999E-2</c:v>
                </c:pt>
                <c:pt idx="57">
                  <c:v>1.9E-2</c:v>
                </c:pt>
                <c:pt idx="58">
                  <c:v>1.9E-2</c:v>
                </c:pt>
                <c:pt idx="59">
                  <c:v>1.9E-2</c:v>
                </c:pt>
                <c:pt idx="60">
                  <c:v>1.2999999999999999E-2</c:v>
                </c:pt>
                <c:pt idx="61">
                  <c:v>1.7000000000000001E-2</c:v>
                </c:pt>
                <c:pt idx="62">
                  <c:v>1.7999999999999999E-2</c:v>
                </c:pt>
                <c:pt idx="63">
                  <c:v>2.1999999999999999E-2</c:v>
                </c:pt>
                <c:pt idx="64">
                  <c:v>2.1999999999999999E-2</c:v>
                </c:pt>
                <c:pt idx="65">
                  <c:v>3.5000000000000003E-2</c:v>
                </c:pt>
                <c:pt idx="66">
                  <c:v>4.3999999999999997E-2</c:v>
                </c:pt>
                <c:pt idx="67">
                  <c:v>5.3999999999999999E-2</c:v>
                </c:pt>
                <c:pt idx="68">
                  <c:v>6.2E-2</c:v>
                </c:pt>
                <c:pt idx="69">
                  <c:v>6.2E-2</c:v>
                </c:pt>
                <c:pt idx="70">
                  <c:v>7.3999999999999996E-2</c:v>
                </c:pt>
                <c:pt idx="71">
                  <c:v>8.5999999999999993E-2</c:v>
                </c:pt>
                <c:pt idx="72">
                  <c:v>8.4000000000000005E-2</c:v>
                </c:pt>
                <c:pt idx="73">
                  <c:v>0.104</c:v>
                </c:pt>
                <c:pt idx="74">
                  <c:v>0.114</c:v>
                </c:pt>
                <c:pt idx="75">
                  <c:v>0.154</c:v>
                </c:pt>
                <c:pt idx="76">
                  <c:v>0.16800000000000001</c:v>
                </c:pt>
                <c:pt idx="77">
                  <c:v>0.20899999999999999</c:v>
                </c:pt>
                <c:pt idx="78">
                  <c:v>0.34</c:v>
                </c:pt>
                <c:pt idx="79">
                  <c:v>0.38400000000000001</c:v>
                </c:pt>
                <c:pt idx="80">
                  <c:v>0.42199999999999999</c:v>
                </c:pt>
                <c:pt idx="81">
                  <c:v>0.43099999999999999</c:v>
                </c:pt>
                <c:pt idx="82">
                  <c:v>0.47199999999999998</c:v>
                </c:pt>
                <c:pt idx="83">
                  <c:v>0.54600000000000004</c:v>
                </c:pt>
                <c:pt idx="84">
                  <c:v>0.68200000000000005</c:v>
                </c:pt>
                <c:pt idx="85">
                  <c:v>0.71099999999999997</c:v>
                </c:pt>
                <c:pt idx="86">
                  <c:v>0.77800000000000002</c:v>
                </c:pt>
                <c:pt idx="87">
                  <c:v>0.85799999999999998</c:v>
                </c:pt>
                <c:pt idx="88">
                  <c:v>0.90800000000000003</c:v>
                </c:pt>
                <c:pt idx="89">
                  <c:v>1.014</c:v>
                </c:pt>
                <c:pt idx="90">
                  <c:v>1.2509999999999999</c:v>
                </c:pt>
                <c:pt idx="91">
                  <c:v>1.3859999999999999</c:v>
                </c:pt>
                <c:pt idx="92">
                  <c:v>1.5189999999999999</c:v>
                </c:pt>
                <c:pt idx="93">
                  <c:v>1.6679999999999999</c:v>
                </c:pt>
                <c:pt idx="94">
                  <c:v>1.7729999999999999</c:v>
                </c:pt>
                <c:pt idx="95">
                  <c:v>1.919</c:v>
                </c:pt>
                <c:pt idx="96">
                  <c:v>2.0310000000000001</c:v>
                </c:pt>
                <c:pt idx="97">
                  <c:v>2.1320000000000001</c:v>
                </c:pt>
                <c:pt idx="98">
                  <c:v>2.16</c:v>
                </c:pt>
                <c:pt idx="99">
                  <c:v>2.3359999999999999</c:v>
                </c:pt>
                <c:pt idx="100">
                  <c:v>2.5329999999999999</c:v>
                </c:pt>
                <c:pt idx="101">
                  <c:v>2.6429999999999998</c:v>
                </c:pt>
                <c:pt idx="102">
                  <c:v>2.661</c:v>
                </c:pt>
                <c:pt idx="103">
                  <c:v>2.81</c:v>
                </c:pt>
                <c:pt idx="104">
                  <c:v>2.9129999999999998</c:v>
                </c:pt>
                <c:pt idx="105">
                  <c:v>3.1760000000000002</c:v>
                </c:pt>
                <c:pt idx="106">
                  <c:v>3.4039999999999999</c:v>
                </c:pt>
                <c:pt idx="107">
                  <c:v>3.5430000000000001</c:v>
                </c:pt>
                <c:pt idx="108">
                  <c:v>3.6629999999999998</c:v>
                </c:pt>
                <c:pt idx="109">
                  <c:v>3.819</c:v>
                </c:pt>
                <c:pt idx="110">
                  <c:v>3.9009999999999998</c:v>
                </c:pt>
                <c:pt idx="111">
                  <c:v>3.7650000000000001</c:v>
                </c:pt>
                <c:pt idx="112">
                  <c:v>3.82</c:v>
                </c:pt>
                <c:pt idx="113">
                  <c:v>3.92</c:v>
                </c:pt>
                <c:pt idx="114">
                  <c:v>3.851</c:v>
                </c:pt>
                <c:pt idx="115">
                  <c:v>4.1139999999999999</c:v>
                </c:pt>
                <c:pt idx="116">
                  <c:v>4.1959999999999997</c:v>
                </c:pt>
                <c:pt idx="117">
                  <c:v>3.964</c:v>
                </c:pt>
                <c:pt idx="118">
                  <c:v>4.0759999999999996</c:v>
                </c:pt>
                <c:pt idx="119">
                  <c:v>4.2430000000000003</c:v>
                </c:pt>
                <c:pt idx="120">
                  <c:v>4.2830000000000004</c:v>
                </c:pt>
                <c:pt idx="121">
                  <c:v>4.351</c:v>
                </c:pt>
                <c:pt idx="122">
                  <c:v>4.4080000000000004</c:v>
                </c:pt>
                <c:pt idx="123">
                  <c:v>4.3559999999999999</c:v>
                </c:pt>
                <c:pt idx="124">
                  <c:v>4.4390000000000001</c:v>
                </c:pt>
                <c:pt idx="125">
                  <c:v>4.7119999999999997</c:v>
                </c:pt>
                <c:pt idx="126">
                  <c:v>5.0410000000000004</c:v>
                </c:pt>
                <c:pt idx="127">
                  <c:v>5.2229999999999999</c:v>
                </c:pt>
                <c:pt idx="128">
                  <c:v>5.383</c:v>
                </c:pt>
                <c:pt idx="129">
                  <c:v>5.375</c:v>
                </c:pt>
                <c:pt idx="130">
                  <c:v>5.7240000000000002</c:v>
                </c:pt>
                <c:pt idx="131">
                  <c:v>6.0039999999999996</c:v>
                </c:pt>
                <c:pt idx="132">
                  <c:v>6.0350000000000001</c:v>
                </c:pt>
                <c:pt idx="133">
                  <c:v>6.2430000000000003</c:v>
                </c:pt>
                <c:pt idx="134">
                  <c:v>6.319</c:v>
                </c:pt>
                <c:pt idx="135">
                  <c:v>6.1029999999999998</c:v>
                </c:pt>
                <c:pt idx="136">
                  <c:v>6.53</c:v>
                </c:pt>
                <c:pt idx="137">
                  <c:v>6.7430000000000003</c:v>
                </c:pt>
                <c:pt idx="138">
                  <c:v>6.5979999999999999</c:v>
                </c:pt>
                <c:pt idx="139">
                  <c:v>6.96</c:v>
                </c:pt>
                <c:pt idx="140">
                  <c:v>7.3109999999999999</c:v>
                </c:pt>
                <c:pt idx="141">
                  <c:v>7.3159999999999998</c:v>
                </c:pt>
                <c:pt idx="142">
                  <c:v>7.577</c:v>
                </c:pt>
                <c:pt idx="143">
                  <c:v>7.7969999999999997</c:v>
                </c:pt>
                <c:pt idx="144">
                  <c:v>7.0430000000000001</c:v>
                </c:pt>
                <c:pt idx="145">
                  <c:v>7.2619999999999996</c:v>
                </c:pt>
                <c:pt idx="146">
                  <c:v>7.35</c:v>
                </c:pt>
                <c:pt idx="147">
                  <c:v>6.9029999999999996</c:v>
                </c:pt>
                <c:pt idx="148">
                  <c:v>7.2859999999999996</c:v>
                </c:pt>
                <c:pt idx="149">
                  <c:v>7.56</c:v>
                </c:pt>
                <c:pt idx="150">
                  <c:v>7.4729999999999999</c:v>
                </c:pt>
                <c:pt idx="151">
                  <c:v>7.9390000000000001</c:v>
                </c:pt>
                <c:pt idx="152">
                  <c:v>8.2240000000000002</c:v>
                </c:pt>
                <c:pt idx="153">
                  <c:v>7.8920000000000003</c:v>
                </c:pt>
                <c:pt idx="154">
                  <c:v>8.2289999999999992</c:v>
                </c:pt>
                <c:pt idx="155">
                  <c:v>8.2910000000000004</c:v>
                </c:pt>
                <c:pt idx="156">
                  <c:v>7.024</c:v>
                </c:pt>
                <c:pt idx="157">
                  <c:v>7.2279999999999998</c:v>
                </c:pt>
                <c:pt idx="158">
                  <c:v>7.3369999999999997</c:v>
                </c:pt>
                <c:pt idx="159">
                  <c:v>6.6950000000000003</c:v>
                </c:pt>
                <c:pt idx="160">
                  <c:v>6.9349999999999996</c:v>
                </c:pt>
                <c:pt idx="161">
                  <c:v>7.0949999999999998</c:v>
                </c:pt>
                <c:pt idx="162">
                  <c:v>6.7949999999999999</c:v>
                </c:pt>
                <c:pt idx="163">
                  <c:v>6.8029999999999999</c:v>
                </c:pt>
                <c:pt idx="164">
                  <c:v>7.1189999999999998</c:v>
                </c:pt>
                <c:pt idx="165">
                  <c:v>6.7359999999999998</c:v>
                </c:pt>
                <c:pt idx="166">
                  <c:v>6.968</c:v>
                </c:pt>
                <c:pt idx="167">
                  <c:v>7.2759999999999998</c:v>
                </c:pt>
                <c:pt idx="168">
                  <c:v>6.6550000000000002</c:v>
                </c:pt>
                <c:pt idx="169">
                  <c:v>6.9189999999999996</c:v>
                </c:pt>
                <c:pt idx="170">
                  <c:v>7.085</c:v>
                </c:pt>
                <c:pt idx="171">
                  <c:v>6.5759999999999996</c:v>
                </c:pt>
                <c:pt idx="172">
                  <c:v>6.7919999999999998</c:v>
                </c:pt>
                <c:pt idx="173">
                  <c:v>6.9720000000000004</c:v>
                </c:pt>
                <c:pt idx="174">
                  <c:v>6.5510000000000002</c:v>
                </c:pt>
                <c:pt idx="175">
                  <c:v>6.6440000000000001</c:v>
                </c:pt>
                <c:pt idx="176">
                  <c:v>6.6859999999999999</c:v>
                </c:pt>
                <c:pt idx="177">
                  <c:v>6.6459999999999999</c:v>
                </c:pt>
                <c:pt idx="178">
                  <c:v>6.82</c:v>
                </c:pt>
                <c:pt idx="179">
                  <c:v>6.9059999999999997</c:v>
                </c:pt>
                <c:pt idx="180">
                  <c:v>6.415</c:v>
                </c:pt>
                <c:pt idx="181">
                  <c:v>6.6070000000000002</c:v>
                </c:pt>
                <c:pt idx="182">
                  <c:v>6.6859999999999999</c:v>
                </c:pt>
                <c:pt idx="183">
                  <c:v>6.431</c:v>
                </c:pt>
                <c:pt idx="184">
                  <c:v>6.5819999999999999</c:v>
                </c:pt>
                <c:pt idx="185">
                  <c:v>6.8010000000000002</c:v>
                </c:pt>
                <c:pt idx="186">
                  <c:v>6.5679999999999996</c:v>
                </c:pt>
                <c:pt idx="187">
                  <c:v>6.8079999999999998</c:v>
                </c:pt>
                <c:pt idx="188">
                  <c:v>6.9370000000000003</c:v>
                </c:pt>
                <c:pt idx="189">
                  <c:v>6.5289999999999999</c:v>
                </c:pt>
                <c:pt idx="190">
                  <c:v>6.891</c:v>
                </c:pt>
                <c:pt idx="191">
                  <c:v>7.2889999999999997</c:v>
                </c:pt>
                <c:pt idx="192">
                  <c:v>6.8520000000000003</c:v>
                </c:pt>
                <c:pt idx="193">
                  <c:v>6.9969999999999999</c:v>
                </c:pt>
                <c:pt idx="194">
                  <c:v>7.0220000000000002</c:v>
                </c:pt>
                <c:pt idx="195">
                  <c:v>6.4240000000000004</c:v>
                </c:pt>
                <c:pt idx="196">
                  <c:v>6.6120000000000001</c:v>
                </c:pt>
                <c:pt idx="197">
                  <c:v>6.6630000000000003</c:v>
                </c:pt>
                <c:pt idx="198">
                  <c:v>6.5090000000000003</c:v>
                </c:pt>
                <c:pt idx="199">
                  <c:v>6.577</c:v>
                </c:pt>
                <c:pt idx="200">
                  <c:v>6.5590000000000002</c:v>
                </c:pt>
                <c:pt idx="201">
                  <c:v>6.1360000000000001</c:v>
                </c:pt>
                <c:pt idx="202">
                  <c:v>6.2919999999999998</c:v>
                </c:pt>
                <c:pt idx="203">
                  <c:v>6.42</c:v>
                </c:pt>
                <c:pt idx="204">
                  <c:v>6.1749999999999998</c:v>
                </c:pt>
                <c:pt idx="205">
                  <c:v>6.306</c:v>
                </c:pt>
                <c:pt idx="206">
                  <c:v>6.2939999999999996</c:v>
                </c:pt>
                <c:pt idx="207">
                  <c:v>6.2220000000000004</c:v>
                </c:pt>
                <c:pt idx="208">
                  <c:v>6.35</c:v>
                </c:pt>
                <c:pt idx="209">
                  <c:v>6.3689999999999998</c:v>
                </c:pt>
                <c:pt idx="210">
                  <c:v>6.39</c:v>
                </c:pt>
                <c:pt idx="211">
                  <c:v>6.3819999999999997</c:v>
                </c:pt>
                <c:pt idx="212">
                  <c:v>6.335</c:v>
                </c:pt>
                <c:pt idx="213">
                  <c:v>6.3319999999999999</c:v>
                </c:pt>
                <c:pt idx="214">
                  <c:v>6.3280000000000003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96-47AA-BD54-ADA52586CBFA}"/>
            </c:ext>
          </c:extLst>
        </c:ser>
        <c:ser>
          <c:idx val="3"/>
          <c:order val="9"/>
          <c:tx>
            <c:strRef>
              <c:f>'43'!$D$28</c:f>
              <c:strCache>
                <c:ptCount val="1"/>
                <c:pt idx="0">
                  <c:v>Marcellus</c:v>
                </c:pt>
              </c:strCache>
            </c:strRef>
          </c:tx>
          <c:spPr>
            <a:solidFill>
              <a:srgbClr val="95A0D7">
                <a:alpha val="70000"/>
              </a:srgbClr>
            </a:solidFill>
            <a:ln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'43'!$D$29:$D$244</c:f>
              <c:numCache>
                <c:formatCode>0.00</c:formatCode>
                <c:ptCount val="216"/>
                <c:pt idx="0">
                  <c:v>2E-3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5.0000000000000001E-3</c:v>
                </c:pt>
                <c:pt idx="7">
                  <c:v>6.0000000000000001E-3</c:v>
                </c:pt>
                <c:pt idx="8">
                  <c:v>7.0000000000000001E-3</c:v>
                </c:pt>
                <c:pt idx="9">
                  <c:v>8.0000000000000002E-3</c:v>
                </c:pt>
                <c:pt idx="10">
                  <c:v>8.9999999999999993E-3</c:v>
                </c:pt>
                <c:pt idx="11">
                  <c:v>1.0999999999999999E-2</c:v>
                </c:pt>
                <c:pt idx="12">
                  <c:v>1.4999999999999999E-2</c:v>
                </c:pt>
                <c:pt idx="13">
                  <c:v>1.7999999999999999E-2</c:v>
                </c:pt>
                <c:pt idx="14">
                  <c:v>0.02</c:v>
                </c:pt>
                <c:pt idx="15">
                  <c:v>2.1000000000000001E-2</c:v>
                </c:pt>
                <c:pt idx="16">
                  <c:v>2.3E-2</c:v>
                </c:pt>
                <c:pt idx="17">
                  <c:v>2.5999999999999999E-2</c:v>
                </c:pt>
                <c:pt idx="18">
                  <c:v>2.7E-2</c:v>
                </c:pt>
                <c:pt idx="19">
                  <c:v>2.8000000000000001E-2</c:v>
                </c:pt>
                <c:pt idx="20">
                  <c:v>3.1E-2</c:v>
                </c:pt>
                <c:pt idx="21">
                  <c:v>4.3999999999999997E-2</c:v>
                </c:pt>
                <c:pt idx="22">
                  <c:v>6.0999999999999999E-2</c:v>
                </c:pt>
                <c:pt idx="23">
                  <c:v>7.3999999999999996E-2</c:v>
                </c:pt>
                <c:pt idx="24">
                  <c:v>7.9000000000000001E-2</c:v>
                </c:pt>
                <c:pt idx="25">
                  <c:v>9.9000000000000005E-2</c:v>
                </c:pt>
                <c:pt idx="26">
                  <c:v>0.109</c:v>
                </c:pt>
                <c:pt idx="27">
                  <c:v>0.13500000000000001</c:v>
                </c:pt>
                <c:pt idx="28">
                  <c:v>0.14699999999999999</c:v>
                </c:pt>
                <c:pt idx="29">
                  <c:v>0.16800000000000001</c:v>
                </c:pt>
                <c:pt idx="30">
                  <c:v>0.36599999999999999</c:v>
                </c:pt>
                <c:pt idx="31">
                  <c:v>0.36599999999999999</c:v>
                </c:pt>
                <c:pt idx="32">
                  <c:v>0.36799999999999999</c:v>
                </c:pt>
                <c:pt idx="33">
                  <c:v>0.36799999999999999</c:v>
                </c:pt>
                <c:pt idx="34">
                  <c:v>0.376</c:v>
                </c:pt>
                <c:pt idx="35">
                  <c:v>0.38200000000000001</c:v>
                </c:pt>
                <c:pt idx="36">
                  <c:v>0.438</c:v>
                </c:pt>
                <c:pt idx="37">
                  <c:v>0.52200000000000002</c:v>
                </c:pt>
                <c:pt idx="38">
                  <c:v>0.61199999999999999</c:v>
                </c:pt>
                <c:pt idx="39">
                  <c:v>0.72399999999999998</c:v>
                </c:pt>
                <c:pt idx="40">
                  <c:v>0.86799999999999999</c:v>
                </c:pt>
                <c:pt idx="41">
                  <c:v>0.96199999999999997</c:v>
                </c:pt>
                <c:pt idx="42">
                  <c:v>1.0549999999999999</c:v>
                </c:pt>
                <c:pt idx="43">
                  <c:v>1.1890000000000001</c:v>
                </c:pt>
                <c:pt idx="44">
                  <c:v>1.357</c:v>
                </c:pt>
                <c:pt idx="45">
                  <c:v>1.5609999999999999</c:v>
                </c:pt>
                <c:pt idx="46">
                  <c:v>1.73</c:v>
                </c:pt>
                <c:pt idx="47">
                  <c:v>1.871</c:v>
                </c:pt>
                <c:pt idx="48">
                  <c:v>2.1579999999999999</c:v>
                </c:pt>
                <c:pt idx="49">
                  <c:v>2.4390000000000001</c:v>
                </c:pt>
                <c:pt idx="50">
                  <c:v>2.7240000000000002</c:v>
                </c:pt>
                <c:pt idx="51">
                  <c:v>2.9620000000000002</c:v>
                </c:pt>
                <c:pt idx="52">
                  <c:v>3.194</c:v>
                </c:pt>
                <c:pt idx="53">
                  <c:v>3.4249999999999998</c:v>
                </c:pt>
                <c:pt idx="54">
                  <c:v>3.222</c:v>
                </c:pt>
                <c:pt idx="55">
                  <c:v>3.5179999999999998</c:v>
                </c:pt>
                <c:pt idx="56">
                  <c:v>3.82</c:v>
                </c:pt>
                <c:pt idx="57">
                  <c:v>4.2110000000000003</c:v>
                </c:pt>
                <c:pt idx="58">
                  <c:v>4.5570000000000004</c:v>
                </c:pt>
                <c:pt idx="59">
                  <c:v>4.8540000000000001</c:v>
                </c:pt>
                <c:pt idx="60">
                  <c:v>4.7949999999999999</c:v>
                </c:pt>
                <c:pt idx="61">
                  <c:v>5.1520000000000001</c:v>
                </c:pt>
                <c:pt idx="62">
                  <c:v>5.5090000000000003</c:v>
                </c:pt>
                <c:pt idx="63">
                  <c:v>5.8869999999999996</c:v>
                </c:pt>
                <c:pt idx="64">
                  <c:v>6.2640000000000002</c:v>
                </c:pt>
                <c:pt idx="65">
                  <c:v>6.47</c:v>
                </c:pt>
                <c:pt idx="66">
                  <c:v>6.3</c:v>
                </c:pt>
                <c:pt idx="67">
                  <c:v>6.6349999999999998</c:v>
                </c:pt>
                <c:pt idx="68">
                  <c:v>6.9320000000000004</c:v>
                </c:pt>
                <c:pt idx="69">
                  <c:v>7.5110000000000001</c:v>
                </c:pt>
                <c:pt idx="70">
                  <c:v>7.78</c:v>
                </c:pt>
                <c:pt idx="71">
                  <c:v>8.0549999999999997</c:v>
                </c:pt>
                <c:pt idx="72">
                  <c:v>8.0079999999999991</c:v>
                </c:pt>
                <c:pt idx="73">
                  <c:v>8.2219999999999995</c:v>
                </c:pt>
                <c:pt idx="74">
                  <c:v>8.6839999999999993</c:v>
                </c:pt>
                <c:pt idx="75">
                  <c:v>9.1120000000000001</c:v>
                </c:pt>
                <c:pt idx="76">
                  <c:v>9.7119999999999997</c:v>
                </c:pt>
                <c:pt idx="77">
                  <c:v>10.145</c:v>
                </c:pt>
                <c:pt idx="78">
                  <c:v>9.6999999999999993</c:v>
                </c:pt>
                <c:pt idx="79">
                  <c:v>10.081</c:v>
                </c:pt>
                <c:pt idx="80">
                  <c:v>10.438000000000001</c:v>
                </c:pt>
                <c:pt idx="81">
                  <c:v>11.009</c:v>
                </c:pt>
                <c:pt idx="82">
                  <c:v>11.683</c:v>
                </c:pt>
                <c:pt idx="83">
                  <c:v>11.968</c:v>
                </c:pt>
                <c:pt idx="84">
                  <c:v>11.583</c:v>
                </c:pt>
                <c:pt idx="85">
                  <c:v>11.893000000000001</c:v>
                </c:pt>
                <c:pt idx="86">
                  <c:v>12.225</c:v>
                </c:pt>
                <c:pt idx="87">
                  <c:v>12.651999999999999</c:v>
                </c:pt>
                <c:pt idx="88">
                  <c:v>13.177</c:v>
                </c:pt>
                <c:pt idx="89">
                  <c:v>13.617000000000001</c:v>
                </c:pt>
                <c:pt idx="90">
                  <c:v>12.593999999999999</c:v>
                </c:pt>
                <c:pt idx="91">
                  <c:v>12.978999999999999</c:v>
                </c:pt>
                <c:pt idx="92">
                  <c:v>13.516999999999999</c:v>
                </c:pt>
                <c:pt idx="93">
                  <c:v>14.086</c:v>
                </c:pt>
                <c:pt idx="94">
                  <c:v>14.755000000000001</c:v>
                </c:pt>
                <c:pt idx="95">
                  <c:v>15.352</c:v>
                </c:pt>
                <c:pt idx="96">
                  <c:v>15.087999999999999</c:v>
                </c:pt>
                <c:pt idx="97">
                  <c:v>15.122999999999999</c:v>
                </c:pt>
                <c:pt idx="98">
                  <c:v>15.358000000000001</c:v>
                </c:pt>
                <c:pt idx="99">
                  <c:v>15.162000000000001</c:v>
                </c:pt>
                <c:pt idx="100">
                  <c:v>14.746</c:v>
                </c:pt>
                <c:pt idx="101">
                  <c:v>14.571</c:v>
                </c:pt>
                <c:pt idx="102">
                  <c:v>14.875999999999999</c:v>
                </c:pt>
                <c:pt idx="103">
                  <c:v>15.212999999999999</c:v>
                </c:pt>
                <c:pt idx="104">
                  <c:v>15.303000000000001</c:v>
                </c:pt>
                <c:pt idx="105">
                  <c:v>14.911</c:v>
                </c:pt>
                <c:pt idx="106">
                  <c:v>15.132999999999999</c:v>
                </c:pt>
                <c:pt idx="107">
                  <c:v>15.586</c:v>
                </c:pt>
                <c:pt idx="108">
                  <c:v>16.263999999999999</c:v>
                </c:pt>
                <c:pt idx="109">
                  <c:v>16.64</c:v>
                </c:pt>
                <c:pt idx="110">
                  <c:v>16.183</c:v>
                </c:pt>
                <c:pt idx="111">
                  <c:v>16.164999999999999</c:v>
                </c:pt>
                <c:pt idx="112">
                  <c:v>16.114999999999998</c:v>
                </c:pt>
                <c:pt idx="113">
                  <c:v>16.061</c:v>
                </c:pt>
                <c:pt idx="114">
                  <c:v>16.297000000000001</c:v>
                </c:pt>
                <c:pt idx="115">
                  <c:v>16.276</c:v>
                </c:pt>
                <c:pt idx="116">
                  <c:v>15.835000000000001</c:v>
                </c:pt>
                <c:pt idx="117">
                  <c:v>15.487</c:v>
                </c:pt>
                <c:pt idx="118">
                  <c:v>16.5</c:v>
                </c:pt>
                <c:pt idx="119">
                  <c:v>16.864999999999998</c:v>
                </c:pt>
                <c:pt idx="120">
                  <c:v>17.105</c:v>
                </c:pt>
                <c:pt idx="121">
                  <c:v>17.074000000000002</c:v>
                </c:pt>
                <c:pt idx="122">
                  <c:v>17.119</c:v>
                </c:pt>
                <c:pt idx="123">
                  <c:v>17.196000000000002</c:v>
                </c:pt>
                <c:pt idx="124">
                  <c:v>17.254999999999999</c:v>
                </c:pt>
                <c:pt idx="125">
                  <c:v>17.3</c:v>
                </c:pt>
                <c:pt idx="126">
                  <c:v>17.305</c:v>
                </c:pt>
                <c:pt idx="127">
                  <c:v>17.196000000000002</c:v>
                </c:pt>
                <c:pt idx="128">
                  <c:v>17.363</c:v>
                </c:pt>
                <c:pt idx="129">
                  <c:v>17.099</c:v>
                </c:pt>
                <c:pt idx="130">
                  <c:v>18.478000000000002</c:v>
                </c:pt>
                <c:pt idx="131">
                  <c:v>18.952999999999999</c:v>
                </c:pt>
                <c:pt idx="132">
                  <c:v>18.584</c:v>
                </c:pt>
                <c:pt idx="133">
                  <c:v>18.864000000000001</c:v>
                </c:pt>
                <c:pt idx="134">
                  <c:v>18.821999999999999</c:v>
                </c:pt>
                <c:pt idx="135">
                  <c:v>18.817</c:v>
                </c:pt>
                <c:pt idx="136">
                  <c:v>18.643999999999998</c:v>
                </c:pt>
                <c:pt idx="137">
                  <c:v>18.87</c:v>
                </c:pt>
                <c:pt idx="138">
                  <c:v>19.414000000000001</c:v>
                </c:pt>
                <c:pt idx="139">
                  <c:v>19.893000000000001</c:v>
                </c:pt>
                <c:pt idx="140">
                  <c:v>20.478999999999999</c:v>
                </c:pt>
                <c:pt idx="141">
                  <c:v>20.867999999999999</c:v>
                </c:pt>
                <c:pt idx="142">
                  <c:v>21.295000000000002</c:v>
                </c:pt>
                <c:pt idx="143">
                  <c:v>21.413</c:v>
                </c:pt>
                <c:pt idx="144">
                  <c:v>21.69</c:v>
                </c:pt>
                <c:pt idx="145">
                  <c:v>21.701000000000001</c:v>
                </c:pt>
                <c:pt idx="146">
                  <c:v>21.736999999999998</c:v>
                </c:pt>
                <c:pt idx="147">
                  <c:v>21.733000000000001</c:v>
                </c:pt>
                <c:pt idx="148">
                  <c:v>21.577000000000002</c:v>
                </c:pt>
                <c:pt idx="149">
                  <c:v>21.847000000000001</c:v>
                </c:pt>
                <c:pt idx="150">
                  <c:v>22.035</c:v>
                </c:pt>
                <c:pt idx="151">
                  <c:v>22.14</c:v>
                </c:pt>
                <c:pt idx="152">
                  <c:v>22.259</c:v>
                </c:pt>
                <c:pt idx="153">
                  <c:v>22.663</c:v>
                </c:pt>
                <c:pt idx="154">
                  <c:v>23.483000000000001</c:v>
                </c:pt>
                <c:pt idx="155">
                  <c:v>23.260999999999999</c:v>
                </c:pt>
                <c:pt idx="156">
                  <c:v>23.353999999999999</c:v>
                </c:pt>
                <c:pt idx="157">
                  <c:v>23.579000000000001</c:v>
                </c:pt>
                <c:pt idx="158">
                  <c:v>23.422000000000001</c:v>
                </c:pt>
                <c:pt idx="159">
                  <c:v>23.513999999999999</c:v>
                </c:pt>
                <c:pt idx="160">
                  <c:v>23.161999999999999</c:v>
                </c:pt>
                <c:pt idx="161">
                  <c:v>22.983000000000001</c:v>
                </c:pt>
                <c:pt idx="162">
                  <c:v>23.88</c:v>
                </c:pt>
                <c:pt idx="163">
                  <c:v>24.116</c:v>
                </c:pt>
                <c:pt idx="164">
                  <c:v>23.495999999999999</c:v>
                </c:pt>
                <c:pt idx="165">
                  <c:v>23.754000000000001</c:v>
                </c:pt>
                <c:pt idx="166">
                  <c:v>24.785</c:v>
                </c:pt>
                <c:pt idx="167">
                  <c:v>25.332000000000001</c:v>
                </c:pt>
                <c:pt idx="168">
                  <c:v>25.366</c:v>
                </c:pt>
                <c:pt idx="169">
                  <c:v>25.01</c:v>
                </c:pt>
                <c:pt idx="170">
                  <c:v>24.884</c:v>
                </c:pt>
                <c:pt idx="171">
                  <c:v>24.908999999999999</c:v>
                </c:pt>
                <c:pt idx="172">
                  <c:v>24.843</c:v>
                </c:pt>
                <c:pt idx="173">
                  <c:v>24.943999999999999</c:v>
                </c:pt>
                <c:pt idx="174">
                  <c:v>24.841000000000001</c:v>
                </c:pt>
                <c:pt idx="175">
                  <c:v>25.526</c:v>
                </c:pt>
                <c:pt idx="176">
                  <c:v>25.472000000000001</c:v>
                </c:pt>
                <c:pt idx="177">
                  <c:v>25.506</c:v>
                </c:pt>
                <c:pt idx="178">
                  <c:v>25.984999999999999</c:v>
                </c:pt>
                <c:pt idx="179">
                  <c:v>26.468</c:v>
                </c:pt>
                <c:pt idx="180">
                  <c:v>25.646000000000001</c:v>
                </c:pt>
                <c:pt idx="181">
                  <c:v>24.945</c:v>
                </c:pt>
                <c:pt idx="182">
                  <c:v>24.795000000000002</c:v>
                </c:pt>
                <c:pt idx="183">
                  <c:v>24.829000000000001</c:v>
                </c:pt>
                <c:pt idx="184">
                  <c:v>25.164999999999999</c:v>
                </c:pt>
                <c:pt idx="185">
                  <c:v>25.169</c:v>
                </c:pt>
                <c:pt idx="186">
                  <c:v>25.579000000000001</c:v>
                </c:pt>
                <c:pt idx="187">
                  <c:v>25.364000000000001</c:v>
                </c:pt>
                <c:pt idx="188">
                  <c:v>25.425000000000001</c:v>
                </c:pt>
                <c:pt idx="189">
                  <c:v>25.292999999999999</c:v>
                </c:pt>
                <c:pt idx="190">
                  <c:v>25.384</c:v>
                </c:pt>
                <c:pt idx="191">
                  <c:v>24.849</c:v>
                </c:pt>
                <c:pt idx="192">
                  <c:v>25.806999999999999</c:v>
                </c:pt>
                <c:pt idx="193">
                  <c:v>25.468</c:v>
                </c:pt>
                <c:pt idx="194">
                  <c:v>25.687000000000001</c:v>
                </c:pt>
                <c:pt idx="195">
                  <c:v>25.282</c:v>
                </c:pt>
                <c:pt idx="196">
                  <c:v>25.497</c:v>
                </c:pt>
                <c:pt idx="197">
                  <c:v>25.773</c:v>
                </c:pt>
                <c:pt idx="198">
                  <c:v>25.626999999999999</c:v>
                </c:pt>
                <c:pt idx="199">
                  <c:v>25.53</c:v>
                </c:pt>
                <c:pt idx="200">
                  <c:v>25.093</c:v>
                </c:pt>
                <c:pt idx="201">
                  <c:v>25.385999999999999</c:v>
                </c:pt>
                <c:pt idx="202">
                  <c:v>26.341000000000001</c:v>
                </c:pt>
                <c:pt idx="203">
                  <c:v>26.484000000000002</c:v>
                </c:pt>
                <c:pt idx="204">
                  <c:v>25.841000000000001</c:v>
                </c:pt>
                <c:pt idx="205">
                  <c:v>25.663</c:v>
                </c:pt>
                <c:pt idx="206">
                  <c:v>23.904</c:v>
                </c:pt>
                <c:pt idx="207">
                  <c:v>23.847999999999999</c:v>
                </c:pt>
                <c:pt idx="208">
                  <c:v>23.521999999999998</c:v>
                </c:pt>
                <c:pt idx="209">
                  <c:v>24.120999999999999</c:v>
                </c:pt>
                <c:pt idx="210">
                  <c:v>26.288</c:v>
                </c:pt>
                <c:pt idx="211">
                  <c:v>25.809000000000001</c:v>
                </c:pt>
                <c:pt idx="212">
                  <c:v>25.89</c:v>
                </c:pt>
                <c:pt idx="213">
                  <c:v>25.971</c:v>
                </c:pt>
                <c:pt idx="214">
                  <c:v>26.053000000000001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96-47AA-BD54-ADA52586CBFA}"/>
            </c:ext>
          </c:extLst>
        </c:ser>
        <c:ser>
          <c:idx val="1"/>
          <c:order val="10"/>
          <c:tx>
            <c:strRef>
              <c:f>'43'!$C$28</c:f>
              <c:strCache>
                <c:ptCount val="1"/>
                <c:pt idx="0">
                  <c:v>Haynesville</c:v>
                </c:pt>
              </c:strCache>
            </c:strRef>
          </c:tx>
          <c:spPr>
            <a:solidFill>
              <a:schemeClr val="tx2">
                <a:lumMod val="75000"/>
                <a:lumOff val="25000"/>
                <a:alpha val="70000"/>
              </a:schemeClr>
            </a:solidFill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'43'!$C$29:$C$244</c:f>
              <c:numCache>
                <c:formatCode>0.00</c:formatCode>
                <c:ptCount val="216"/>
                <c:pt idx="0">
                  <c:v>8.2000000000000003E-2</c:v>
                </c:pt>
                <c:pt idx="1">
                  <c:v>8.1000000000000003E-2</c:v>
                </c:pt>
                <c:pt idx="2">
                  <c:v>0.08</c:v>
                </c:pt>
                <c:pt idx="3">
                  <c:v>7.5999999999999998E-2</c:v>
                </c:pt>
                <c:pt idx="4">
                  <c:v>7.9000000000000001E-2</c:v>
                </c:pt>
                <c:pt idx="5">
                  <c:v>7.6999999999999999E-2</c:v>
                </c:pt>
                <c:pt idx="6">
                  <c:v>7.6999999999999999E-2</c:v>
                </c:pt>
                <c:pt idx="7">
                  <c:v>7.6999999999999999E-2</c:v>
                </c:pt>
                <c:pt idx="8">
                  <c:v>7.9000000000000001E-2</c:v>
                </c:pt>
                <c:pt idx="9">
                  <c:v>7.9000000000000001E-2</c:v>
                </c:pt>
                <c:pt idx="10">
                  <c:v>8.4000000000000005E-2</c:v>
                </c:pt>
                <c:pt idx="11">
                  <c:v>8.5999999999999993E-2</c:v>
                </c:pt>
                <c:pt idx="12">
                  <c:v>8.7999999999999995E-2</c:v>
                </c:pt>
                <c:pt idx="13">
                  <c:v>8.4000000000000005E-2</c:v>
                </c:pt>
                <c:pt idx="14">
                  <c:v>8.5999999999999993E-2</c:v>
                </c:pt>
                <c:pt idx="15">
                  <c:v>0.10199999999999999</c:v>
                </c:pt>
                <c:pt idx="16">
                  <c:v>0.106</c:v>
                </c:pt>
                <c:pt idx="17">
                  <c:v>0.108</c:v>
                </c:pt>
                <c:pt idx="18">
                  <c:v>0.122</c:v>
                </c:pt>
                <c:pt idx="19">
                  <c:v>0.13200000000000001</c:v>
                </c:pt>
                <c:pt idx="20">
                  <c:v>0.16</c:v>
                </c:pt>
                <c:pt idx="21">
                  <c:v>0.21099999999999999</c:v>
                </c:pt>
                <c:pt idx="22">
                  <c:v>0.26700000000000002</c:v>
                </c:pt>
                <c:pt idx="23">
                  <c:v>0.36699999999999999</c:v>
                </c:pt>
                <c:pt idx="24">
                  <c:v>0.41499999999999998</c:v>
                </c:pt>
                <c:pt idx="25">
                  <c:v>0.497</c:v>
                </c:pt>
                <c:pt idx="26">
                  <c:v>0.59599999999999997</c:v>
                </c:pt>
                <c:pt idx="27">
                  <c:v>0.75</c:v>
                </c:pt>
                <c:pt idx="28">
                  <c:v>0.89200000000000002</c:v>
                </c:pt>
                <c:pt idx="29">
                  <c:v>1.056</c:v>
                </c:pt>
                <c:pt idx="30">
                  <c:v>1.1919999999999999</c:v>
                </c:pt>
                <c:pt idx="31">
                  <c:v>1.3979999999999999</c:v>
                </c:pt>
                <c:pt idx="32">
                  <c:v>1.591</c:v>
                </c:pt>
                <c:pt idx="33">
                  <c:v>1.8640000000000001</c:v>
                </c:pt>
                <c:pt idx="34">
                  <c:v>2.1309999999999998</c:v>
                </c:pt>
                <c:pt idx="35">
                  <c:v>2.1840000000000002</c:v>
                </c:pt>
                <c:pt idx="36">
                  <c:v>2.444</c:v>
                </c:pt>
                <c:pt idx="37">
                  <c:v>2.657</c:v>
                </c:pt>
                <c:pt idx="38">
                  <c:v>3.0249999999999999</c:v>
                </c:pt>
                <c:pt idx="39">
                  <c:v>3.1190000000000002</c:v>
                </c:pt>
                <c:pt idx="40">
                  <c:v>3.3319999999999999</c:v>
                </c:pt>
                <c:pt idx="41">
                  <c:v>3.6789999999999998</c:v>
                </c:pt>
                <c:pt idx="42">
                  <c:v>3.9569999999999999</c:v>
                </c:pt>
                <c:pt idx="43">
                  <c:v>4.1829999999999998</c:v>
                </c:pt>
                <c:pt idx="44">
                  <c:v>4.3840000000000003</c:v>
                </c:pt>
                <c:pt idx="45">
                  <c:v>4.4619999999999997</c:v>
                </c:pt>
                <c:pt idx="46">
                  <c:v>4.8390000000000004</c:v>
                </c:pt>
                <c:pt idx="47">
                  <c:v>5.1790000000000003</c:v>
                </c:pt>
                <c:pt idx="48">
                  <c:v>5.4459999999999997</c:v>
                </c:pt>
                <c:pt idx="49">
                  <c:v>5.6340000000000003</c:v>
                </c:pt>
                <c:pt idx="50">
                  <c:v>6.1219999999999999</c:v>
                </c:pt>
                <c:pt idx="51">
                  <c:v>6.3879999999999999</c:v>
                </c:pt>
                <c:pt idx="52">
                  <c:v>6.6029999999999998</c:v>
                </c:pt>
                <c:pt idx="53">
                  <c:v>6.5220000000000002</c:v>
                </c:pt>
                <c:pt idx="54">
                  <c:v>6.6879999999999997</c:v>
                </c:pt>
                <c:pt idx="55">
                  <c:v>6.952</c:v>
                </c:pt>
                <c:pt idx="56">
                  <c:v>7.0949999999999998</c:v>
                </c:pt>
                <c:pt idx="57">
                  <c:v>7.149</c:v>
                </c:pt>
                <c:pt idx="58">
                  <c:v>7.3419999999999996</c:v>
                </c:pt>
                <c:pt idx="59">
                  <c:v>7.2809999999999997</c:v>
                </c:pt>
                <c:pt idx="60">
                  <c:v>7.3890000000000002</c:v>
                </c:pt>
                <c:pt idx="61">
                  <c:v>6.9980000000000002</c:v>
                </c:pt>
                <c:pt idx="62">
                  <c:v>6.9560000000000004</c:v>
                </c:pt>
                <c:pt idx="63">
                  <c:v>6.9139999999999997</c:v>
                </c:pt>
                <c:pt idx="64">
                  <c:v>6.984</c:v>
                </c:pt>
                <c:pt idx="65">
                  <c:v>7.1840000000000002</c:v>
                </c:pt>
                <c:pt idx="66">
                  <c:v>7.1440000000000001</c:v>
                </c:pt>
                <c:pt idx="67">
                  <c:v>7.1349999999999998</c:v>
                </c:pt>
                <c:pt idx="68">
                  <c:v>6.9690000000000003</c:v>
                </c:pt>
                <c:pt idx="69">
                  <c:v>6.726</c:v>
                </c:pt>
                <c:pt idx="70">
                  <c:v>6.4059999999999997</c:v>
                </c:pt>
                <c:pt idx="71">
                  <c:v>6.1909999999999998</c:v>
                </c:pt>
                <c:pt idx="72">
                  <c:v>5.9409999999999998</c:v>
                </c:pt>
                <c:pt idx="73">
                  <c:v>5.8150000000000004</c:v>
                </c:pt>
                <c:pt idx="74">
                  <c:v>5.5529999999999999</c:v>
                </c:pt>
                <c:pt idx="75">
                  <c:v>5.4409999999999998</c:v>
                </c:pt>
                <c:pt idx="76">
                  <c:v>5.3079999999999998</c:v>
                </c:pt>
                <c:pt idx="77">
                  <c:v>5.1580000000000004</c:v>
                </c:pt>
                <c:pt idx="78">
                  <c:v>4.968</c:v>
                </c:pt>
                <c:pt idx="79">
                  <c:v>4.7439999999999998</c:v>
                </c:pt>
                <c:pt idx="80">
                  <c:v>4.43</c:v>
                </c:pt>
                <c:pt idx="81">
                  <c:v>4.298</c:v>
                </c:pt>
                <c:pt idx="82">
                  <c:v>4.2930000000000001</c:v>
                </c:pt>
                <c:pt idx="83">
                  <c:v>4.2279999999999998</c:v>
                </c:pt>
                <c:pt idx="84">
                  <c:v>4.141</c:v>
                </c:pt>
                <c:pt idx="85">
                  <c:v>4.101</c:v>
                </c:pt>
                <c:pt idx="86">
                  <c:v>4.0910000000000002</c:v>
                </c:pt>
                <c:pt idx="87">
                  <c:v>4.1369999999999996</c:v>
                </c:pt>
                <c:pt idx="88">
                  <c:v>4.226</c:v>
                </c:pt>
                <c:pt idx="89">
                  <c:v>4.1680000000000001</c:v>
                </c:pt>
                <c:pt idx="90">
                  <c:v>4.08</c:v>
                </c:pt>
                <c:pt idx="91">
                  <c:v>4.0839999999999996</c:v>
                </c:pt>
                <c:pt idx="92">
                  <c:v>4.0289999999999999</c:v>
                </c:pt>
                <c:pt idx="93">
                  <c:v>3.9820000000000002</c:v>
                </c:pt>
                <c:pt idx="94">
                  <c:v>3.879</c:v>
                </c:pt>
                <c:pt idx="95">
                  <c:v>3.903</c:v>
                </c:pt>
                <c:pt idx="96">
                  <c:v>3.859</c:v>
                </c:pt>
                <c:pt idx="97">
                  <c:v>3.9220000000000002</c:v>
                </c:pt>
                <c:pt idx="98">
                  <c:v>3.9510000000000001</c:v>
                </c:pt>
                <c:pt idx="99">
                  <c:v>3.911</c:v>
                </c:pt>
                <c:pt idx="100">
                  <c:v>3.8919999999999999</c:v>
                </c:pt>
                <c:pt idx="101">
                  <c:v>3.7789999999999999</c:v>
                </c:pt>
                <c:pt idx="102">
                  <c:v>3.774</c:v>
                </c:pt>
                <c:pt idx="103">
                  <c:v>3.7210000000000001</c:v>
                </c:pt>
                <c:pt idx="104">
                  <c:v>3.661</c:v>
                </c:pt>
                <c:pt idx="105">
                  <c:v>3.6269999999999998</c:v>
                </c:pt>
                <c:pt idx="106">
                  <c:v>3.7250000000000001</c:v>
                </c:pt>
                <c:pt idx="107">
                  <c:v>3.6509999999999998</c:v>
                </c:pt>
                <c:pt idx="108">
                  <c:v>3.7330000000000001</c:v>
                </c:pt>
                <c:pt idx="109">
                  <c:v>3.7120000000000002</c:v>
                </c:pt>
                <c:pt idx="110">
                  <c:v>3.496</c:v>
                </c:pt>
                <c:pt idx="111">
                  <c:v>3.7330000000000001</c:v>
                </c:pt>
                <c:pt idx="112">
                  <c:v>3.758</c:v>
                </c:pt>
                <c:pt idx="113">
                  <c:v>3.7370000000000001</c:v>
                </c:pt>
                <c:pt idx="114">
                  <c:v>3.831</c:v>
                </c:pt>
                <c:pt idx="115">
                  <c:v>3.7250000000000001</c:v>
                </c:pt>
                <c:pt idx="116">
                  <c:v>3.7320000000000002</c:v>
                </c:pt>
                <c:pt idx="117">
                  <c:v>3.7040000000000002</c:v>
                </c:pt>
                <c:pt idx="118">
                  <c:v>3.7040000000000002</c:v>
                </c:pt>
                <c:pt idx="119">
                  <c:v>3.6970000000000001</c:v>
                </c:pt>
                <c:pt idx="120">
                  <c:v>3.7810000000000001</c:v>
                </c:pt>
                <c:pt idx="121">
                  <c:v>3.8530000000000002</c:v>
                </c:pt>
                <c:pt idx="122">
                  <c:v>3.9910000000000001</c:v>
                </c:pt>
                <c:pt idx="123">
                  <c:v>4.0030000000000001</c:v>
                </c:pt>
                <c:pt idx="124">
                  <c:v>4.1440000000000001</c:v>
                </c:pt>
                <c:pt idx="125">
                  <c:v>4.3449999999999998</c:v>
                </c:pt>
                <c:pt idx="126">
                  <c:v>4.3929999999999998</c:v>
                </c:pt>
                <c:pt idx="127">
                  <c:v>4.5919999999999996</c:v>
                </c:pt>
                <c:pt idx="128">
                  <c:v>4.9290000000000003</c:v>
                </c:pt>
                <c:pt idx="129">
                  <c:v>5.1319999999999997</c:v>
                </c:pt>
                <c:pt idx="130">
                  <c:v>5.5049999999999999</c:v>
                </c:pt>
                <c:pt idx="131">
                  <c:v>5.601</c:v>
                </c:pt>
                <c:pt idx="132">
                  <c:v>5.5810000000000004</c:v>
                </c:pt>
                <c:pt idx="133">
                  <c:v>5.8819999999999997</c:v>
                </c:pt>
                <c:pt idx="134">
                  <c:v>6.1970000000000001</c:v>
                </c:pt>
                <c:pt idx="135">
                  <c:v>6.3860000000000001</c:v>
                </c:pt>
                <c:pt idx="136">
                  <c:v>6.7779999999999996</c:v>
                </c:pt>
                <c:pt idx="137">
                  <c:v>6.9509999999999996</c:v>
                </c:pt>
                <c:pt idx="138">
                  <c:v>7.0720000000000001</c:v>
                </c:pt>
                <c:pt idx="139">
                  <c:v>7.2439999999999998</c:v>
                </c:pt>
                <c:pt idx="140">
                  <c:v>7.4029999999999996</c:v>
                </c:pt>
                <c:pt idx="141">
                  <c:v>7.69</c:v>
                </c:pt>
                <c:pt idx="142">
                  <c:v>7.7370000000000001</c:v>
                </c:pt>
                <c:pt idx="143">
                  <c:v>7.7409999999999997</c:v>
                </c:pt>
                <c:pt idx="144">
                  <c:v>8.06</c:v>
                </c:pt>
                <c:pt idx="145">
                  <c:v>8.3829999999999991</c:v>
                </c:pt>
                <c:pt idx="146">
                  <c:v>8.4290000000000003</c:v>
                </c:pt>
                <c:pt idx="147">
                  <c:v>8.5630000000000006</c:v>
                </c:pt>
                <c:pt idx="148">
                  <c:v>8.7520000000000007</c:v>
                </c:pt>
                <c:pt idx="149">
                  <c:v>8.8550000000000004</c:v>
                </c:pt>
                <c:pt idx="150">
                  <c:v>9.1300000000000008</c:v>
                </c:pt>
                <c:pt idx="151">
                  <c:v>9.08</c:v>
                </c:pt>
                <c:pt idx="152">
                  <c:v>9.0709999999999997</c:v>
                </c:pt>
                <c:pt idx="153">
                  <c:v>9.2309999999999999</c:v>
                </c:pt>
                <c:pt idx="154">
                  <c:v>9.391</c:v>
                </c:pt>
                <c:pt idx="155">
                  <c:v>9.4719999999999995</c:v>
                </c:pt>
                <c:pt idx="156">
                  <c:v>9.6029999999999998</c:v>
                </c:pt>
                <c:pt idx="157">
                  <c:v>9.6059999999999999</c:v>
                </c:pt>
                <c:pt idx="158">
                  <c:v>9.7829999999999995</c:v>
                </c:pt>
                <c:pt idx="159">
                  <c:v>9.7840000000000007</c:v>
                </c:pt>
                <c:pt idx="160">
                  <c:v>9.9930000000000003</c:v>
                </c:pt>
                <c:pt idx="161">
                  <c:v>9.7080000000000002</c:v>
                </c:pt>
                <c:pt idx="162">
                  <c:v>9.327</c:v>
                </c:pt>
                <c:pt idx="163">
                  <c:v>9.2899999999999991</c:v>
                </c:pt>
                <c:pt idx="164">
                  <c:v>9.48</c:v>
                </c:pt>
                <c:pt idx="165">
                  <c:v>9.5670000000000002</c:v>
                </c:pt>
                <c:pt idx="166">
                  <c:v>10.122999999999999</c:v>
                </c:pt>
                <c:pt idx="167">
                  <c:v>10.362</c:v>
                </c:pt>
                <c:pt idx="168">
                  <c:v>10.247999999999999</c:v>
                </c:pt>
                <c:pt idx="169">
                  <c:v>9.1750000000000007</c:v>
                </c:pt>
                <c:pt idx="170">
                  <c:v>10.557</c:v>
                </c:pt>
                <c:pt idx="171">
                  <c:v>10.683</c:v>
                </c:pt>
                <c:pt idx="172">
                  <c:v>10.689</c:v>
                </c:pt>
                <c:pt idx="173">
                  <c:v>10.961</c:v>
                </c:pt>
                <c:pt idx="174">
                  <c:v>11.423999999999999</c:v>
                </c:pt>
                <c:pt idx="175">
                  <c:v>11.348000000000001</c:v>
                </c:pt>
                <c:pt idx="176">
                  <c:v>11.723000000000001</c:v>
                </c:pt>
                <c:pt idx="177">
                  <c:v>11.913</c:v>
                </c:pt>
                <c:pt idx="178">
                  <c:v>12.359</c:v>
                </c:pt>
                <c:pt idx="179">
                  <c:v>12.547000000000001</c:v>
                </c:pt>
                <c:pt idx="180">
                  <c:v>12.419</c:v>
                </c:pt>
                <c:pt idx="181">
                  <c:v>12.48</c:v>
                </c:pt>
                <c:pt idx="182">
                  <c:v>12.282999999999999</c:v>
                </c:pt>
                <c:pt idx="183">
                  <c:v>12.808999999999999</c:v>
                </c:pt>
                <c:pt idx="184">
                  <c:v>13.244999999999999</c:v>
                </c:pt>
                <c:pt idx="185">
                  <c:v>13.227</c:v>
                </c:pt>
                <c:pt idx="186">
                  <c:v>13.239000000000001</c:v>
                </c:pt>
                <c:pt idx="187">
                  <c:v>13.468</c:v>
                </c:pt>
                <c:pt idx="188">
                  <c:v>13.897</c:v>
                </c:pt>
                <c:pt idx="189">
                  <c:v>14.292999999999999</c:v>
                </c:pt>
                <c:pt idx="190">
                  <c:v>14.474</c:v>
                </c:pt>
                <c:pt idx="191">
                  <c:v>14.342000000000001</c:v>
                </c:pt>
                <c:pt idx="192">
                  <c:v>14.385999999999999</c:v>
                </c:pt>
                <c:pt idx="193">
                  <c:v>14.782999999999999</c:v>
                </c:pt>
                <c:pt idx="194">
                  <c:v>14.571</c:v>
                </c:pt>
                <c:pt idx="195">
                  <c:v>14.637</c:v>
                </c:pt>
                <c:pt idx="196">
                  <c:v>15.212999999999999</c:v>
                </c:pt>
                <c:pt idx="197">
                  <c:v>14.516999999999999</c:v>
                </c:pt>
                <c:pt idx="198">
                  <c:v>14.661</c:v>
                </c:pt>
                <c:pt idx="199">
                  <c:v>14.656000000000001</c:v>
                </c:pt>
                <c:pt idx="200">
                  <c:v>14.568</c:v>
                </c:pt>
                <c:pt idx="201">
                  <c:v>14.414999999999999</c:v>
                </c:pt>
                <c:pt idx="202">
                  <c:v>14.32</c:v>
                </c:pt>
                <c:pt idx="203">
                  <c:v>13.856</c:v>
                </c:pt>
                <c:pt idx="204">
                  <c:v>13.773999999999999</c:v>
                </c:pt>
                <c:pt idx="205">
                  <c:v>13.971</c:v>
                </c:pt>
                <c:pt idx="206">
                  <c:v>13.32</c:v>
                </c:pt>
                <c:pt idx="207">
                  <c:v>12.462999999999999</c:v>
                </c:pt>
                <c:pt idx="208">
                  <c:v>11.978</c:v>
                </c:pt>
                <c:pt idx="209">
                  <c:v>11.835000000000001</c:v>
                </c:pt>
                <c:pt idx="210">
                  <c:v>11.971</c:v>
                </c:pt>
                <c:pt idx="211">
                  <c:v>12.51</c:v>
                </c:pt>
                <c:pt idx="212">
                  <c:v>12.59</c:v>
                </c:pt>
                <c:pt idx="213">
                  <c:v>12.8</c:v>
                </c:pt>
                <c:pt idx="214">
                  <c:v>12.78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96-47AA-BD54-ADA52586CBFA}"/>
            </c:ext>
          </c:extLst>
        </c:ser>
        <c:ser>
          <c:idx val="0"/>
          <c:order val="11"/>
          <c:tx>
            <c:strRef>
              <c:f>'43'!$B$28</c:f>
              <c:strCache>
                <c:ptCount val="1"/>
                <c:pt idx="0">
                  <c:v>Permian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</c:spPr>
          <c:cat>
            <c:numRef>
              <c:f>'43'!$A$29:$A$244</c:f>
              <c:numCache>
                <c:formatCode>mmm\ yyyy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'43'!$B$29:$B$244</c:f>
              <c:numCache>
                <c:formatCode>0.00</c:formatCode>
                <c:ptCount val="216"/>
                <c:pt idx="0">
                  <c:v>0.33300000000000002</c:v>
                </c:pt>
                <c:pt idx="1">
                  <c:v>0.34799999999999998</c:v>
                </c:pt>
                <c:pt idx="2">
                  <c:v>0.35599999999999998</c:v>
                </c:pt>
                <c:pt idx="3">
                  <c:v>0.35599999999999998</c:v>
                </c:pt>
                <c:pt idx="4">
                  <c:v>0.35799999999999998</c:v>
                </c:pt>
                <c:pt idx="5">
                  <c:v>0.36299999999999999</c:v>
                </c:pt>
                <c:pt idx="6">
                  <c:v>0.371</c:v>
                </c:pt>
                <c:pt idx="7">
                  <c:v>0.379</c:v>
                </c:pt>
                <c:pt idx="8">
                  <c:v>0.379</c:v>
                </c:pt>
                <c:pt idx="9">
                  <c:v>0.376</c:v>
                </c:pt>
                <c:pt idx="10">
                  <c:v>0.375</c:v>
                </c:pt>
                <c:pt idx="11">
                  <c:v>0.36899999999999999</c:v>
                </c:pt>
                <c:pt idx="12">
                  <c:v>0.37</c:v>
                </c:pt>
                <c:pt idx="13">
                  <c:v>0.38100000000000001</c:v>
                </c:pt>
                <c:pt idx="14">
                  <c:v>0.38800000000000001</c:v>
                </c:pt>
                <c:pt idx="15">
                  <c:v>0.38500000000000001</c:v>
                </c:pt>
                <c:pt idx="16">
                  <c:v>0.39900000000000002</c:v>
                </c:pt>
                <c:pt idx="17">
                  <c:v>0.39200000000000002</c:v>
                </c:pt>
                <c:pt idx="18">
                  <c:v>0.41499999999999998</c:v>
                </c:pt>
                <c:pt idx="19">
                  <c:v>0.41899999999999998</c:v>
                </c:pt>
                <c:pt idx="20">
                  <c:v>0.34</c:v>
                </c:pt>
                <c:pt idx="21">
                  <c:v>0.39700000000000002</c:v>
                </c:pt>
                <c:pt idx="22">
                  <c:v>0.42899999999999999</c:v>
                </c:pt>
                <c:pt idx="23">
                  <c:v>0.434</c:v>
                </c:pt>
                <c:pt idx="24">
                  <c:v>0.437</c:v>
                </c:pt>
                <c:pt idx="25">
                  <c:v>0.44600000000000001</c:v>
                </c:pt>
                <c:pt idx="26">
                  <c:v>0.45400000000000001</c:v>
                </c:pt>
                <c:pt idx="27">
                  <c:v>0.45200000000000001</c:v>
                </c:pt>
                <c:pt idx="28">
                  <c:v>0.46300000000000002</c:v>
                </c:pt>
                <c:pt idx="29">
                  <c:v>0.45800000000000002</c:v>
                </c:pt>
                <c:pt idx="30">
                  <c:v>0.45100000000000001</c:v>
                </c:pt>
                <c:pt idx="31">
                  <c:v>0.45400000000000001</c:v>
                </c:pt>
                <c:pt idx="32">
                  <c:v>0.46500000000000002</c:v>
                </c:pt>
                <c:pt idx="33">
                  <c:v>0.47</c:v>
                </c:pt>
                <c:pt idx="34">
                  <c:v>0.47599999999999998</c:v>
                </c:pt>
                <c:pt idx="35">
                  <c:v>0.46600000000000003</c:v>
                </c:pt>
                <c:pt idx="36">
                  <c:v>0.47299999999999998</c:v>
                </c:pt>
                <c:pt idx="37">
                  <c:v>0.495</c:v>
                </c:pt>
                <c:pt idx="38">
                  <c:v>0.501</c:v>
                </c:pt>
                <c:pt idx="39">
                  <c:v>0.51300000000000001</c:v>
                </c:pt>
                <c:pt idx="40">
                  <c:v>0.53900000000000003</c:v>
                </c:pt>
                <c:pt idx="41">
                  <c:v>0.54600000000000004</c:v>
                </c:pt>
                <c:pt idx="42">
                  <c:v>0.56299999999999994</c:v>
                </c:pt>
                <c:pt idx="43">
                  <c:v>0.56999999999999995</c:v>
                </c:pt>
                <c:pt idx="44">
                  <c:v>0.57399999999999995</c:v>
                </c:pt>
                <c:pt idx="45">
                  <c:v>0.59199999999999997</c:v>
                </c:pt>
                <c:pt idx="46">
                  <c:v>0.60399999999999998</c:v>
                </c:pt>
                <c:pt idx="47">
                  <c:v>0.60799999999999998</c:v>
                </c:pt>
                <c:pt idx="48">
                  <c:v>0.62</c:v>
                </c:pt>
                <c:pt idx="49">
                  <c:v>0.56100000000000005</c:v>
                </c:pt>
                <c:pt idx="50">
                  <c:v>0.66200000000000003</c:v>
                </c:pt>
                <c:pt idx="51">
                  <c:v>0.67500000000000004</c:v>
                </c:pt>
                <c:pt idx="52">
                  <c:v>0.70699999999999996</c:v>
                </c:pt>
                <c:pt idx="53">
                  <c:v>0.73499999999999999</c:v>
                </c:pt>
                <c:pt idx="54">
                  <c:v>0.77600000000000002</c:v>
                </c:pt>
                <c:pt idx="55">
                  <c:v>0.79</c:v>
                </c:pt>
                <c:pt idx="56">
                  <c:v>0.80200000000000005</c:v>
                </c:pt>
                <c:pt idx="57">
                  <c:v>0.82199999999999995</c:v>
                </c:pt>
                <c:pt idx="58">
                  <c:v>0.84699999999999998</c:v>
                </c:pt>
                <c:pt idx="59">
                  <c:v>0.85</c:v>
                </c:pt>
                <c:pt idx="60">
                  <c:v>0.88500000000000001</c:v>
                </c:pt>
                <c:pt idx="61">
                  <c:v>0.93300000000000005</c:v>
                </c:pt>
                <c:pt idx="62">
                  <c:v>0.97899999999999998</c:v>
                </c:pt>
                <c:pt idx="63">
                  <c:v>1.028</c:v>
                </c:pt>
                <c:pt idx="64">
                  <c:v>1.038</c:v>
                </c:pt>
                <c:pt idx="65">
                  <c:v>1.0680000000000001</c:v>
                </c:pt>
                <c:pt idx="66">
                  <c:v>1.137</c:v>
                </c:pt>
                <c:pt idx="67">
                  <c:v>1.153</c:v>
                </c:pt>
                <c:pt idx="68">
                  <c:v>1.1950000000000001</c:v>
                </c:pt>
                <c:pt idx="69">
                  <c:v>1.234</c:v>
                </c:pt>
                <c:pt idx="70">
                  <c:v>1.276</c:v>
                </c:pt>
                <c:pt idx="71">
                  <c:v>1.2649999999999999</c:v>
                </c:pt>
                <c:pt idx="72">
                  <c:v>1.2470000000000001</c:v>
                </c:pt>
                <c:pt idx="73">
                  <c:v>1.321</c:v>
                </c:pt>
                <c:pt idx="74">
                  <c:v>1.351</c:v>
                </c:pt>
                <c:pt idx="75">
                  <c:v>1.4570000000000001</c:v>
                </c:pt>
                <c:pt idx="76">
                  <c:v>1.4990000000000001</c:v>
                </c:pt>
                <c:pt idx="77">
                  <c:v>1.5569999999999999</c:v>
                </c:pt>
                <c:pt idx="78">
                  <c:v>1.595</c:v>
                </c:pt>
                <c:pt idx="79">
                  <c:v>1.633</c:v>
                </c:pt>
                <c:pt idx="80">
                  <c:v>1.7070000000000001</c:v>
                </c:pt>
                <c:pt idx="81">
                  <c:v>1.722</c:v>
                </c:pt>
                <c:pt idx="82">
                  <c:v>1.67</c:v>
                </c:pt>
                <c:pt idx="83">
                  <c:v>1.667</c:v>
                </c:pt>
                <c:pt idx="84">
                  <c:v>1.804</c:v>
                </c:pt>
                <c:pt idx="85">
                  <c:v>1.869</c:v>
                </c:pt>
                <c:pt idx="86">
                  <c:v>1.99</c:v>
                </c:pt>
                <c:pt idx="87">
                  <c:v>2.1110000000000002</c:v>
                </c:pt>
                <c:pt idx="88">
                  <c:v>2.1760000000000002</c:v>
                </c:pt>
                <c:pt idx="89">
                  <c:v>2.2429999999999999</c:v>
                </c:pt>
                <c:pt idx="90">
                  <c:v>2.3210000000000002</c:v>
                </c:pt>
                <c:pt idx="91">
                  <c:v>2.4319999999999999</c:v>
                </c:pt>
                <c:pt idx="92">
                  <c:v>2.3370000000000002</c:v>
                </c:pt>
                <c:pt idx="93">
                  <c:v>2.4769999999999999</c:v>
                </c:pt>
                <c:pt idx="94">
                  <c:v>2.5219999999999998</c:v>
                </c:pt>
                <c:pt idx="95">
                  <c:v>2.5569999999999999</c:v>
                </c:pt>
                <c:pt idx="96">
                  <c:v>2.286</c:v>
                </c:pt>
                <c:pt idx="97">
                  <c:v>2.488</c:v>
                </c:pt>
                <c:pt idx="98">
                  <c:v>2.6440000000000001</c:v>
                </c:pt>
                <c:pt idx="99">
                  <c:v>2.84</c:v>
                </c:pt>
                <c:pt idx="100">
                  <c:v>2.9550000000000001</c:v>
                </c:pt>
                <c:pt idx="101">
                  <c:v>3.0150000000000001</c:v>
                </c:pt>
                <c:pt idx="102">
                  <c:v>2.968</c:v>
                </c:pt>
                <c:pt idx="103">
                  <c:v>3.0990000000000002</c:v>
                </c:pt>
                <c:pt idx="104">
                  <c:v>3.1320000000000001</c:v>
                </c:pt>
                <c:pt idx="105">
                  <c:v>3.0920000000000001</c:v>
                </c:pt>
                <c:pt idx="106">
                  <c:v>3.1150000000000002</c:v>
                </c:pt>
                <c:pt idx="107">
                  <c:v>2.8370000000000002</c:v>
                </c:pt>
                <c:pt idx="108">
                  <c:v>2.83</c:v>
                </c:pt>
                <c:pt idx="109">
                  <c:v>3.0129999999999999</c:v>
                </c:pt>
                <c:pt idx="110">
                  <c:v>3.125</c:v>
                </c:pt>
                <c:pt idx="111">
                  <c:v>3.2130000000000001</c:v>
                </c:pt>
                <c:pt idx="112">
                  <c:v>3.27</c:v>
                </c:pt>
                <c:pt idx="113">
                  <c:v>3.355</c:v>
                </c:pt>
                <c:pt idx="114">
                  <c:v>3.4580000000000002</c:v>
                </c:pt>
                <c:pt idx="115">
                  <c:v>3.569</c:v>
                </c:pt>
                <c:pt idx="116">
                  <c:v>3.5920000000000001</c:v>
                </c:pt>
                <c:pt idx="117">
                  <c:v>3.6440000000000001</c:v>
                </c:pt>
                <c:pt idx="118">
                  <c:v>3.6</c:v>
                </c:pt>
                <c:pt idx="119">
                  <c:v>3.5230000000000001</c:v>
                </c:pt>
                <c:pt idx="120">
                  <c:v>3.6640000000000001</c:v>
                </c:pt>
                <c:pt idx="121">
                  <c:v>3.91</c:v>
                </c:pt>
                <c:pt idx="122">
                  <c:v>4.0149999999999997</c:v>
                </c:pt>
                <c:pt idx="123">
                  <c:v>4.0979999999999999</c:v>
                </c:pt>
                <c:pt idx="124">
                  <c:v>4.3259999999999996</c:v>
                </c:pt>
                <c:pt idx="125">
                  <c:v>4.4240000000000004</c:v>
                </c:pt>
                <c:pt idx="126">
                  <c:v>4.5819999999999999</c:v>
                </c:pt>
                <c:pt idx="127">
                  <c:v>4.6180000000000003</c:v>
                </c:pt>
                <c:pt idx="128">
                  <c:v>4.7320000000000002</c:v>
                </c:pt>
                <c:pt idx="129">
                  <c:v>5.0449999999999999</c:v>
                </c:pt>
                <c:pt idx="130">
                  <c:v>5.1719999999999997</c:v>
                </c:pt>
                <c:pt idx="131">
                  <c:v>5.194</c:v>
                </c:pt>
                <c:pt idx="132">
                  <c:v>4.9660000000000002</c:v>
                </c:pt>
                <c:pt idx="133">
                  <c:v>5.3609999999999998</c:v>
                </c:pt>
                <c:pt idx="134">
                  <c:v>5.6840000000000002</c:v>
                </c:pt>
                <c:pt idx="135">
                  <c:v>5.9420000000000002</c:v>
                </c:pt>
                <c:pt idx="136">
                  <c:v>6.0570000000000004</c:v>
                </c:pt>
                <c:pt idx="137">
                  <c:v>6.2960000000000003</c:v>
                </c:pt>
                <c:pt idx="138">
                  <c:v>6.5709999999999997</c:v>
                </c:pt>
                <c:pt idx="139">
                  <c:v>6.9080000000000004</c:v>
                </c:pt>
                <c:pt idx="140">
                  <c:v>7.1070000000000002</c:v>
                </c:pt>
                <c:pt idx="141">
                  <c:v>7.2320000000000002</c:v>
                </c:pt>
                <c:pt idx="142">
                  <c:v>7.3639999999999999</c:v>
                </c:pt>
                <c:pt idx="143">
                  <c:v>7.68</c:v>
                </c:pt>
                <c:pt idx="144">
                  <c:v>7.7779999999999996</c:v>
                </c:pt>
                <c:pt idx="145">
                  <c:v>8.0630000000000006</c:v>
                </c:pt>
                <c:pt idx="146">
                  <c:v>8.1609999999999996</c:v>
                </c:pt>
                <c:pt idx="147">
                  <c:v>8.3960000000000008</c:v>
                </c:pt>
                <c:pt idx="148">
                  <c:v>8.76</c:v>
                </c:pt>
                <c:pt idx="149">
                  <c:v>8.9079999999999995</c:v>
                </c:pt>
                <c:pt idx="150">
                  <c:v>9.1289999999999996</c:v>
                </c:pt>
                <c:pt idx="151">
                  <c:v>9.57</c:v>
                </c:pt>
                <c:pt idx="152">
                  <c:v>9.8230000000000004</c:v>
                </c:pt>
                <c:pt idx="153">
                  <c:v>9.8829999999999991</c:v>
                </c:pt>
                <c:pt idx="154">
                  <c:v>10.15</c:v>
                </c:pt>
                <c:pt idx="155">
                  <c:v>10.276</c:v>
                </c:pt>
                <c:pt idx="156">
                  <c:v>10.257</c:v>
                </c:pt>
                <c:pt idx="157">
                  <c:v>10.254</c:v>
                </c:pt>
                <c:pt idx="158">
                  <c:v>10.693</c:v>
                </c:pt>
                <c:pt idx="159">
                  <c:v>10.315</c:v>
                </c:pt>
                <c:pt idx="160">
                  <c:v>9.141</c:v>
                </c:pt>
                <c:pt idx="161">
                  <c:v>9.9700000000000006</c:v>
                </c:pt>
                <c:pt idx="162">
                  <c:v>10.442</c:v>
                </c:pt>
                <c:pt idx="163">
                  <c:v>10.635</c:v>
                </c:pt>
                <c:pt idx="164">
                  <c:v>10.712</c:v>
                </c:pt>
                <c:pt idx="165">
                  <c:v>10.788</c:v>
                </c:pt>
                <c:pt idx="166">
                  <c:v>10.834</c:v>
                </c:pt>
                <c:pt idx="167">
                  <c:v>10.682</c:v>
                </c:pt>
                <c:pt idx="168">
                  <c:v>11.215999999999999</c:v>
                </c:pt>
                <c:pt idx="169">
                  <c:v>9.1539999999999999</c:v>
                </c:pt>
                <c:pt idx="170">
                  <c:v>11.346</c:v>
                </c:pt>
                <c:pt idx="171">
                  <c:v>12.145</c:v>
                </c:pt>
                <c:pt idx="172">
                  <c:v>12.093999999999999</c:v>
                </c:pt>
                <c:pt idx="173">
                  <c:v>12.188000000000001</c:v>
                </c:pt>
                <c:pt idx="174">
                  <c:v>12.568</c:v>
                </c:pt>
                <c:pt idx="175">
                  <c:v>12.715</c:v>
                </c:pt>
                <c:pt idx="176">
                  <c:v>13.23</c:v>
                </c:pt>
                <c:pt idx="177">
                  <c:v>13.497999999999999</c:v>
                </c:pt>
                <c:pt idx="178">
                  <c:v>13.584</c:v>
                </c:pt>
                <c:pt idx="179">
                  <c:v>13.278</c:v>
                </c:pt>
                <c:pt idx="180">
                  <c:v>12.926</c:v>
                </c:pt>
                <c:pt idx="181">
                  <c:v>13.048</c:v>
                </c:pt>
                <c:pt idx="182">
                  <c:v>13.798999999999999</c:v>
                </c:pt>
                <c:pt idx="183">
                  <c:v>14.236000000000001</c:v>
                </c:pt>
                <c:pt idx="184">
                  <c:v>14.295</c:v>
                </c:pt>
                <c:pt idx="185">
                  <c:v>14.214</c:v>
                </c:pt>
                <c:pt idx="186">
                  <c:v>14.500999999999999</c:v>
                </c:pt>
                <c:pt idx="187">
                  <c:v>14.712999999999999</c:v>
                </c:pt>
                <c:pt idx="188">
                  <c:v>15.076000000000001</c:v>
                </c:pt>
                <c:pt idx="189">
                  <c:v>15.212999999999999</c:v>
                </c:pt>
                <c:pt idx="190">
                  <c:v>15.118</c:v>
                </c:pt>
                <c:pt idx="191">
                  <c:v>15.013</c:v>
                </c:pt>
                <c:pt idx="192">
                  <c:v>15.321</c:v>
                </c:pt>
                <c:pt idx="193">
                  <c:v>15.284000000000001</c:v>
                </c:pt>
                <c:pt idx="194">
                  <c:v>16.062999999999999</c:v>
                </c:pt>
                <c:pt idx="195">
                  <c:v>16.199000000000002</c:v>
                </c:pt>
                <c:pt idx="196">
                  <c:v>16.195</c:v>
                </c:pt>
                <c:pt idx="197">
                  <c:v>16.021000000000001</c:v>
                </c:pt>
                <c:pt idx="198">
                  <c:v>16.315000000000001</c:v>
                </c:pt>
                <c:pt idx="199">
                  <c:v>16.670999999999999</c:v>
                </c:pt>
                <c:pt idx="200">
                  <c:v>16.850999999999999</c:v>
                </c:pt>
                <c:pt idx="201">
                  <c:v>16.852</c:v>
                </c:pt>
                <c:pt idx="202">
                  <c:v>17.2</c:v>
                </c:pt>
                <c:pt idx="203">
                  <c:v>17.518000000000001</c:v>
                </c:pt>
                <c:pt idx="204">
                  <c:v>16.759</c:v>
                </c:pt>
                <c:pt idx="205">
                  <c:v>17.486000000000001</c:v>
                </c:pt>
                <c:pt idx="206">
                  <c:v>17.914000000000001</c:v>
                </c:pt>
                <c:pt idx="207">
                  <c:v>17.984000000000002</c:v>
                </c:pt>
                <c:pt idx="208">
                  <c:v>17.821999999999999</c:v>
                </c:pt>
                <c:pt idx="209">
                  <c:v>18.321999999999999</c:v>
                </c:pt>
                <c:pt idx="210">
                  <c:v>18.597999999999999</c:v>
                </c:pt>
                <c:pt idx="211">
                  <c:v>18.814</c:v>
                </c:pt>
                <c:pt idx="212">
                  <c:v>18.917999999999999</c:v>
                </c:pt>
                <c:pt idx="213">
                  <c:v>18.994</c:v>
                </c:pt>
                <c:pt idx="214">
                  <c:v>19.021000000000001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96-47AA-BD54-ADA52586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dateAx>
        <c:axId val="-976502336"/>
        <c:scaling>
          <c:orientation val="minMax"/>
          <c:max val="45383"/>
        </c:scaling>
        <c:delete val="0"/>
        <c:axPos val="b"/>
        <c:numFmt formatCode="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2"/>
        <c:majorTimeUnit val="years"/>
        <c:minorUnit val="1"/>
        <c:minorTimeUnit val="months"/>
      </c:dateAx>
      <c:valAx>
        <c:axId val="-97650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low"/>
        <c:spPr>
          <a:ln>
            <a:noFill/>
            <a:prstDash val="dash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 val="autoZero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2921287406175E-2"/>
          <c:y val="0.13172622652937616"/>
          <c:w val="0.74668161228971219"/>
          <c:h val="0.71553602068398181"/>
        </c:manualLayout>
      </c:layout>
      <c:areaChart>
        <c:grouping val="stacked"/>
        <c:varyColors val="0"/>
        <c:ser>
          <c:idx val="5"/>
          <c:order val="0"/>
          <c:tx>
            <c:strRef>
              <c:f>'44'!$G$28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  <a:alpha val="70000"/>
              </a:schemeClr>
            </a:solidFill>
            <a:ln>
              <a:noFill/>
            </a:ln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'44'!$G$53:$G$256</c:f>
              <c:numCache>
                <c:formatCode>0.00</c:formatCode>
                <c:ptCount val="204"/>
                <c:pt idx="0">
                  <c:v>40.657065600999999</c:v>
                </c:pt>
                <c:pt idx="1">
                  <c:v>41.105782009000002</c:v>
                </c:pt>
                <c:pt idx="2">
                  <c:v>40.470270642000003</c:v>
                </c:pt>
                <c:pt idx="3">
                  <c:v>39.797066555999997</c:v>
                </c:pt>
                <c:pt idx="4">
                  <c:v>39.815209543000002</c:v>
                </c:pt>
                <c:pt idx="5">
                  <c:v>39.377186602000002</c:v>
                </c:pt>
                <c:pt idx="6">
                  <c:v>38.543910652000001</c:v>
                </c:pt>
                <c:pt idx="7">
                  <c:v>39.036411078</c:v>
                </c:pt>
                <c:pt idx="8">
                  <c:v>37.333116347000001</c:v>
                </c:pt>
                <c:pt idx="9">
                  <c:v>38.034318171999999</c:v>
                </c:pt>
                <c:pt idx="10">
                  <c:v>38.211822560000002</c:v>
                </c:pt>
                <c:pt idx="11">
                  <c:v>37.771880029999998</c:v>
                </c:pt>
                <c:pt idx="12">
                  <c:v>38.188244003999998</c:v>
                </c:pt>
                <c:pt idx="13">
                  <c:v>38.873467243</c:v>
                </c:pt>
                <c:pt idx="14">
                  <c:v>38.571468600999999</c:v>
                </c:pt>
                <c:pt idx="15">
                  <c:v>38.575086507999998</c:v>
                </c:pt>
                <c:pt idx="16">
                  <c:v>38.975708032</c:v>
                </c:pt>
                <c:pt idx="17">
                  <c:v>38.385589467000003</c:v>
                </c:pt>
                <c:pt idx="18">
                  <c:v>38.766070593999999</c:v>
                </c:pt>
                <c:pt idx="19">
                  <c:v>38.946635637</c:v>
                </c:pt>
                <c:pt idx="20">
                  <c:v>38.999148693999999</c:v>
                </c:pt>
                <c:pt idx="21">
                  <c:v>39.142751838999999</c:v>
                </c:pt>
                <c:pt idx="22">
                  <c:v>38.762713312000002</c:v>
                </c:pt>
                <c:pt idx="23">
                  <c:v>39.078559517999999</c:v>
                </c:pt>
                <c:pt idx="24">
                  <c:v>37.914255488999999</c:v>
                </c:pt>
                <c:pt idx="25">
                  <c:v>37.197293383000002</c:v>
                </c:pt>
                <c:pt idx="26">
                  <c:v>38.849315173999997</c:v>
                </c:pt>
                <c:pt idx="27">
                  <c:v>39.033742672999999</c:v>
                </c:pt>
                <c:pt idx="28">
                  <c:v>38.943573292000004</c:v>
                </c:pt>
                <c:pt idx="29">
                  <c:v>39.024338618999998</c:v>
                </c:pt>
                <c:pt idx="30">
                  <c:v>38.998498751</c:v>
                </c:pt>
                <c:pt idx="31">
                  <c:v>39.204074673999997</c:v>
                </c:pt>
                <c:pt idx="32">
                  <c:v>39.254832592</c:v>
                </c:pt>
                <c:pt idx="33">
                  <c:v>39.757125596000002</c:v>
                </c:pt>
                <c:pt idx="34">
                  <c:v>40.077648875000001</c:v>
                </c:pt>
                <c:pt idx="35">
                  <c:v>39.755353503000002</c:v>
                </c:pt>
                <c:pt idx="36">
                  <c:v>39.643538028999998</c:v>
                </c:pt>
                <c:pt idx="37">
                  <c:v>38.722641576999997</c:v>
                </c:pt>
                <c:pt idx="38">
                  <c:v>38.835970007999997</c:v>
                </c:pt>
                <c:pt idx="39">
                  <c:v>38.826238115000002</c:v>
                </c:pt>
                <c:pt idx="40">
                  <c:v>38.997450141000002</c:v>
                </c:pt>
                <c:pt idx="41">
                  <c:v>38.614922344</c:v>
                </c:pt>
                <c:pt idx="42">
                  <c:v>38.774763788000001</c:v>
                </c:pt>
                <c:pt idx="43">
                  <c:v>38.807002865000001</c:v>
                </c:pt>
                <c:pt idx="44">
                  <c:v>38.853736114999997</c:v>
                </c:pt>
                <c:pt idx="45">
                  <c:v>38.762080713000003</c:v>
                </c:pt>
                <c:pt idx="46">
                  <c:v>38.512866213000002</c:v>
                </c:pt>
                <c:pt idx="47">
                  <c:v>37.981821220999997</c:v>
                </c:pt>
                <c:pt idx="48">
                  <c:v>37.019217853000001</c:v>
                </c:pt>
                <c:pt idx="49">
                  <c:v>37.029766463999998</c:v>
                </c:pt>
                <c:pt idx="50">
                  <c:v>37.073602974000003</c:v>
                </c:pt>
                <c:pt idx="51">
                  <c:v>37.536741401</c:v>
                </c:pt>
                <c:pt idx="52">
                  <c:v>37.332042254000001</c:v>
                </c:pt>
                <c:pt idx="53">
                  <c:v>37.219619117000001</c:v>
                </c:pt>
                <c:pt idx="54">
                  <c:v>37.151887328000001</c:v>
                </c:pt>
                <c:pt idx="55">
                  <c:v>37.214557630999998</c:v>
                </c:pt>
                <c:pt idx="56">
                  <c:v>36.707203679999999</c:v>
                </c:pt>
                <c:pt idx="57">
                  <c:v>37.231322902000002</c:v>
                </c:pt>
                <c:pt idx="58">
                  <c:v>37.221464879000003</c:v>
                </c:pt>
                <c:pt idx="59">
                  <c:v>36.273218974999999</c:v>
                </c:pt>
                <c:pt idx="60">
                  <c:v>35.867980162000002</c:v>
                </c:pt>
                <c:pt idx="61">
                  <c:v>36.739065582999999</c:v>
                </c:pt>
                <c:pt idx="62">
                  <c:v>36.773653345</c:v>
                </c:pt>
                <c:pt idx="63">
                  <c:v>37.899214219999998</c:v>
                </c:pt>
                <c:pt idx="64">
                  <c:v>37.018072373999999</c:v>
                </c:pt>
                <c:pt idx="65">
                  <c:v>37.069970697999999</c:v>
                </c:pt>
                <c:pt idx="66">
                  <c:v>37.104588507000003</c:v>
                </c:pt>
                <c:pt idx="67">
                  <c:v>37.327181009</c:v>
                </c:pt>
                <c:pt idx="68">
                  <c:v>36.994308279000002</c:v>
                </c:pt>
                <c:pt idx="69">
                  <c:v>37.084967894999998</c:v>
                </c:pt>
                <c:pt idx="70">
                  <c:v>36.851707765</c:v>
                </c:pt>
                <c:pt idx="71">
                  <c:v>36.784943945999999</c:v>
                </c:pt>
                <c:pt idx="72">
                  <c:v>36.709402607999998</c:v>
                </c:pt>
                <c:pt idx="73">
                  <c:v>36.318306309</c:v>
                </c:pt>
                <c:pt idx="74">
                  <c:v>36.540847759000002</c:v>
                </c:pt>
                <c:pt idx="75">
                  <c:v>36.623034101000002</c:v>
                </c:pt>
                <c:pt idx="76">
                  <c:v>35.994272397000003</c:v>
                </c:pt>
                <c:pt idx="77">
                  <c:v>35.993407310999999</c:v>
                </c:pt>
                <c:pt idx="78">
                  <c:v>35.587422857999996</c:v>
                </c:pt>
                <c:pt idx="79">
                  <c:v>35.469454651</c:v>
                </c:pt>
                <c:pt idx="80">
                  <c:v>35.357360360999998</c:v>
                </c:pt>
                <c:pt idx="81">
                  <c:v>35.060189323000003</c:v>
                </c:pt>
                <c:pt idx="82">
                  <c:v>34.673367876999997</c:v>
                </c:pt>
                <c:pt idx="83">
                  <c:v>34.349736360000001</c:v>
                </c:pt>
                <c:pt idx="84">
                  <c:v>33.950157013000002</c:v>
                </c:pt>
                <c:pt idx="85">
                  <c:v>34.144904095999998</c:v>
                </c:pt>
                <c:pt idx="86">
                  <c:v>33.885081872000001</c:v>
                </c:pt>
                <c:pt idx="87">
                  <c:v>33.498103161000003</c:v>
                </c:pt>
                <c:pt idx="88">
                  <c:v>32.835805362999999</c:v>
                </c:pt>
                <c:pt idx="89">
                  <c:v>32.491087659000002</c:v>
                </c:pt>
                <c:pt idx="90">
                  <c:v>32.088850151999999</c:v>
                </c:pt>
                <c:pt idx="91">
                  <c:v>32.069872586999999</c:v>
                </c:pt>
                <c:pt idx="92">
                  <c:v>32.081883060999999</c:v>
                </c:pt>
                <c:pt idx="93">
                  <c:v>31.981519813999999</c:v>
                </c:pt>
                <c:pt idx="94">
                  <c:v>31.596442660000001</c:v>
                </c:pt>
                <c:pt idx="95">
                  <c:v>30.826296981999999</c:v>
                </c:pt>
                <c:pt idx="96">
                  <c:v>30.082349398000002</c:v>
                </c:pt>
                <c:pt idx="97">
                  <c:v>30.616474287999999</c:v>
                </c:pt>
                <c:pt idx="98">
                  <c:v>31.242656167</c:v>
                </c:pt>
                <c:pt idx="99">
                  <c:v>31.271516188</c:v>
                </c:pt>
                <c:pt idx="100">
                  <c:v>30.762476151000001</c:v>
                </c:pt>
                <c:pt idx="101">
                  <c:v>30.956404246000002</c:v>
                </c:pt>
                <c:pt idx="102">
                  <c:v>30.81452333</c:v>
                </c:pt>
                <c:pt idx="103">
                  <c:v>30.466949632999999</c:v>
                </c:pt>
                <c:pt idx="104">
                  <c:v>31.030024687000001</c:v>
                </c:pt>
                <c:pt idx="105">
                  <c:v>31.477395694999998</c:v>
                </c:pt>
                <c:pt idx="106">
                  <c:v>31.671144571999999</c:v>
                </c:pt>
                <c:pt idx="107">
                  <c:v>31.830508882</c:v>
                </c:pt>
                <c:pt idx="108">
                  <c:v>31.302951160999999</c:v>
                </c:pt>
                <c:pt idx="109">
                  <c:v>31.430286545000001</c:v>
                </c:pt>
                <c:pt idx="110">
                  <c:v>31.385270099</c:v>
                </c:pt>
                <c:pt idx="111">
                  <c:v>31.525254225000001</c:v>
                </c:pt>
                <c:pt idx="112">
                  <c:v>31.432731892</c:v>
                </c:pt>
                <c:pt idx="113">
                  <c:v>31.189477314000001</c:v>
                </c:pt>
                <c:pt idx="114">
                  <c:v>31.088660097000002</c:v>
                </c:pt>
                <c:pt idx="115">
                  <c:v>31.448977070000002</c:v>
                </c:pt>
                <c:pt idx="116">
                  <c:v>31.758163787000001</c:v>
                </c:pt>
                <c:pt idx="117">
                  <c:v>31.911255366999999</c:v>
                </c:pt>
                <c:pt idx="118">
                  <c:v>31.962425153000002</c:v>
                </c:pt>
                <c:pt idx="119">
                  <c:v>31.528311186</c:v>
                </c:pt>
                <c:pt idx="120">
                  <c:v>31.051613972999998</c:v>
                </c:pt>
                <c:pt idx="121">
                  <c:v>31.094784599</c:v>
                </c:pt>
                <c:pt idx="122">
                  <c:v>30.686602206</c:v>
                </c:pt>
                <c:pt idx="123">
                  <c:v>31.12782481</c:v>
                </c:pt>
                <c:pt idx="124">
                  <c:v>31.262698297</c:v>
                </c:pt>
                <c:pt idx="125">
                  <c:v>30.830502967000001</c:v>
                </c:pt>
                <c:pt idx="126">
                  <c:v>30.399433234</c:v>
                </c:pt>
                <c:pt idx="127">
                  <c:v>30.739169187000002</c:v>
                </c:pt>
                <c:pt idx="128">
                  <c:v>31.039805956999999</c:v>
                </c:pt>
                <c:pt idx="129">
                  <c:v>30.929786375999999</c:v>
                </c:pt>
                <c:pt idx="130">
                  <c:v>30.872394323000002</c:v>
                </c:pt>
                <c:pt idx="131">
                  <c:v>30.728211679000001</c:v>
                </c:pt>
                <c:pt idx="132">
                  <c:v>30.54601229</c:v>
                </c:pt>
                <c:pt idx="133">
                  <c:v>29.654157740999999</c:v>
                </c:pt>
                <c:pt idx="134">
                  <c:v>29.224617571</c:v>
                </c:pt>
                <c:pt idx="135">
                  <c:v>28.864164592000002</c:v>
                </c:pt>
                <c:pt idx="136">
                  <c:v>26.574941089999999</c:v>
                </c:pt>
                <c:pt idx="137">
                  <c:v>27.502112807</c:v>
                </c:pt>
                <c:pt idx="138">
                  <c:v>27.202040762999999</c:v>
                </c:pt>
                <c:pt idx="139">
                  <c:v>26.801279648000001</c:v>
                </c:pt>
                <c:pt idx="140">
                  <c:v>27.291358832</c:v>
                </c:pt>
                <c:pt idx="141">
                  <c:v>26.533284278</c:v>
                </c:pt>
                <c:pt idx="142">
                  <c:v>27.001374596000002</c:v>
                </c:pt>
                <c:pt idx="143">
                  <c:v>26.622603105</c:v>
                </c:pt>
                <c:pt idx="144">
                  <c:v>26.234885898000002</c:v>
                </c:pt>
                <c:pt idx="145">
                  <c:v>24.053033133</c:v>
                </c:pt>
                <c:pt idx="146">
                  <c:v>26.351816387</c:v>
                </c:pt>
                <c:pt idx="147">
                  <c:v>26.309624360000001</c:v>
                </c:pt>
                <c:pt idx="148">
                  <c:v>26.418097120999999</c:v>
                </c:pt>
                <c:pt idx="149">
                  <c:v>25.812841976000001</c:v>
                </c:pt>
                <c:pt idx="150">
                  <c:v>26.155598889</c:v>
                </c:pt>
                <c:pt idx="151">
                  <c:v>25.87080504</c:v>
                </c:pt>
                <c:pt idx="152">
                  <c:v>26.127509427</c:v>
                </c:pt>
                <c:pt idx="153">
                  <c:v>26.332319211000002</c:v>
                </c:pt>
                <c:pt idx="154">
                  <c:v>26.219102029999998</c:v>
                </c:pt>
                <c:pt idx="155">
                  <c:v>26.128253732000001</c:v>
                </c:pt>
                <c:pt idx="156">
                  <c:v>25.333583158</c:v>
                </c:pt>
                <c:pt idx="157">
                  <c:v>25.244262957</c:v>
                </c:pt>
                <c:pt idx="158">
                  <c:v>25.883158570999999</c:v>
                </c:pt>
                <c:pt idx="159">
                  <c:v>26.050983430999999</c:v>
                </c:pt>
                <c:pt idx="160">
                  <c:v>25.959141033000002</c:v>
                </c:pt>
                <c:pt idx="161">
                  <c:v>26.033864323</c:v>
                </c:pt>
                <c:pt idx="162">
                  <c:v>26.153450074999999</c:v>
                </c:pt>
                <c:pt idx="163">
                  <c:v>26.209995080999999</c:v>
                </c:pt>
                <c:pt idx="164">
                  <c:v>26.352378479999999</c:v>
                </c:pt>
                <c:pt idx="165">
                  <c:v>26.422392895000002</c:v>
                </c:pt>
                <c:pt idx="166">
                  <c:v>26.103145145999999</c:v>
                </c:pt>
                <c:pt idx="167">
                  <c:v>25.386710752999999</c:v>
                </c:pt>
                <c:pt idx="168">
                  <c:v>25.449826119000001</c:v>
                </c:pt>
                <c:pt idx="169">
                  <c:v>24.832147496000001</c:v>
                </c:pt>
                <c:pt idx="170">
                  <c:v>25.086433406000001</c:v>
                </c:pt>
                <c:pt idx="171">
                  <c:v>25.102964634999999</c:v>
                </c:pt>
                <c:pt idx="172">
                  <c:v>25.230282197000001</c:v>
                </c:pt>
                <c:pt idx="173">
                  <c:v>25.329583468999999</c:v>
                </c:pt>
                <c:pt idx="174">
                  <c:v>25.005291505999999</c:v>
                </c:pt>
                <c:pt idx="175">
                  <c:v>25.303871288</c:v>
                </c:pt>
                <c:pt idx="176">
                  <c:v>25.424212946000001</c:v>
                </c:pt>
                <c:pt idx="177">
                  <c:v>25.489365148000001</c:v>
                </c:pt>
                <c:pt idx="178">
                  <c:v>25.453465916999999</c:v>
                </c:pt>
                <c:pt idx="179">
                  <c:v>25.455726906999999</c:v>
                </c:pt>
                <c:pt idx="180">
                  <c:v>24.406366712000001</c:v>
                </c:pt>
                <c:pt idx="181">
                  <c:v>25.057216965999999</c:v>
                </c:pt>
                <c:pt idx="182">
                  <c:v>25.572121532000001</c:v>
                </c:pt>
                <c:pt idx="183">
                  <c:v>25.288991693</c:v>
                </c:pt>
                <c:pt idx="184">
                  <c:v>25.403404781999999</c:v>
                </c:pt>
                <c:pt idx="185">
                  <c:v>25.344433103</c:v>
                </c:pt>
                <c:pt idx="186">
                  <c:v>25.467052128999999</c:v>
                </c:pt>
                <c:pt idx="187">
                  <c:v>25.369851857</c:v>
                </c:pt>
                <c:pt idx="188">
                  <c:v>24.631854182000001</c:v>
                </c:pt>
                <c:pt idx="189">
                  <c:v>25.269705527999999</c:v>
                </c:pt>
                <c:pt idx="190">
                  <c:v>25.145527986000001</c:v>
                </c:pt>
                <c:pt idx="191">
                  <c:v>25.002740112000001</c:v>
                </c:pt>
                <c:pt idx="192">
                  <c:v>24.852279425999999</c:v>
                </c:pt>
                <c:pt idx="193">
                  <c:v>24.660934113</c:v>
                </c:pt>
                <c:pt idx="194">
                  <c:v>24.529891921000001</c:v>
                </c:pt>
                <c:pt idx="195">
                  <c:v>24.496324127000001</c:v>
                </c:pt>
                <c:pt idx="196">
                  <c:v>24.429200909999999</c:v>
                </c:pt>
                <c:pt idx="197">
                  <c:v>24.379707965000001</c:v>
                </c:pt>
                <c:pt idx="198">
                  <c:v>24.340445836000001</c:v>
                </c:pt>
                <c:pt idx="199">
                  <c:v>24.302938395999998</c:v>
                </c:pt>
                <c:pt idx="200">
                  <c:v>24.162196386000002</c:v>
                </c:pt>
                <c:pt idx="201">
                  <c:v>24.115120766</c:v>
                </c:pt>
                <c:pt idx="202">
                  <c:v>24.038129164000001</c:v>
                </c:pt>
                <c:pt idx="203">
                  <c:v>23.934074819999999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4-4215-BDA1-A710EFAAAB30}"/>
            </c:ext>
          </c:extLst>
        </c:ser>
        <c:ser>
          <c:idx val="4"/>
          <c:order val="1"/>
          <c:tx>
            <c:strRef>
              <c:f>'44'!$F$28</c:f>
              <c:strCache>
                <c:ptCount val="1"/>
                <c:pt idx="0">
                  <c:v>Haynesville</c:v>
                </c:pt>
              </c:strCache>
            </c:strRef>
          </c:tx>
          <c:spPr>
            <a:solidFill>
              <a:schemeClr val="bg1">
                <a:lumMod val="65000"/>
                <a:alpha val="70000"/>
              </a:schemeClr>
            </a:solidFill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'44'!$F$53:$F$256</c:f>
              <c:numCache>
                <c:formatCode>0.00</c:formatCode>
                <c:ptCount val="204"/>
                <c:pt idx="0">
                  <c:v>4.4092268567000001</c:v>
                </c:pt>
                <c:pt idx="1">
                  <c:v>4.2711432070999997</c:v>
                </c:pt>
                <c:pt idx="2">
                  <c:v>4.5176840151000004</c:v>
                </c:pt>
                <c:pt idx="3">
                  <c:v>4.5928995839000004</c:v>
                </c:pt>
                <c:pt idx="4">
                  <c:v>4.6714994189999999</c:v>
                </c:pt>
                <c:pt idx="5">
                  <c:v>4.7579033887</c:v>
                </c:pt>
                <c:pt idx="6">
                  <c:v>4.8361593195000001</c:v>
                </c:pt>
                <c:pt idx="7">
                  <c:v>5.0776699213000001</c:v>
                </c:pt>
                <c:pt idx="8">
                  <c:v>5.2082646615000003</c:v>
                </c:pt>
                <c:pt idx="9">
                  <c:v>5.3801805514999996</c:v>
                </c:pt>
                <c:pt idx="10">
                  <c:v>5.5716886573000002</c:v>
                </c:pt>
                <c:pt idx="11">
                  <c:v>5.5556800730000004</c:v>
                </c:pt>
                <c:pt idx="12">
                  <c:v>5.7392034173999997</c:v>
                </c:pt>
                <c:pt idx="13">
                  <c:v>6.0245583322999998</c:v>
                </c:pt>
                <c:pt idx="14">
                  <c:v>6.4173415532</c:v>
                </c:pt>
                <c:pt idx="15">
                  <c:v>6.5445900036999998</c:v>
                </c:pt>
                <c:pt idx="16">
                  <c:v>6.7583370684000004</c:v>
                </c:pt>
                <c:pt idx="17">
                  <c:v>7.1249794562000002</c:v>
                </c:pt>
                <c:pt idx="18">
                  <c:v>7.4025061158999996</c:v>
                </c:pt>
                <c:pt idx="19">
                  <c:v>7.6067839276000004</c:v>
                </c:pt>
                <c:pt idx="20">
                  <c:v>7.8153400925999996</c:v>
                </c:pt>
                <c:pt idx="21">
                  <c:v>7.8367777958999998</c:v>
                </c:pt>
                <c:pt idx="22">
                  <c:v>8.2725515608000002</c:v>
                </c:pt>
                <c:pt idx="23">
                  <c:v>8.6649892674999993</c:v>
                </c:pt>
                <c:pt idx="24">
                  <c:v>8.7022707587999992</c:v>
                </c:pt>
                <c:pt idx="25">
                  <c:v>8.8461819844999994</c:v>
                </c:pt>
                <c:pt idx="26">
                  <c:v>9.4416511610999994</c:v>
                </c:pt>
                <c:pt idx="27">
                  <c:v>9.6617466631000006</c:v>
                </c:pt>
                <c:pt idx="28">
                  <c:v>9.9498134825999998</c:v>
                </c:pt>
                <c:pt idx="29">
                  <c:v>9.8091277665999996</c:v>
                </c:pt>
                <c:pt idx="30">
                  <c:v>9.9608980402</c:v>
                </c:pt>
                <c:pt idx="31">
                  <c:v>10.226640982999999</c:v>
                </c:pt>
                <c:pt idx="32">
                  <c:v>10.477885125</c:v>
                </c:pt>
                <c:pt idx="33">
                  <c:v>10.49194166</c:v>
                </c:pt>
                <c:pt idx="34">
                  <c:v>10.653272724000001</c:v>
                </c:pt>
                <c:pt idx="35">
                  <c:v>10.508441811000001</c:v>
                </c:pt>
                <c:pt idx="36">
                  <c:v>10.257398375999999</c:v>
                </c:pt>
                <c:pt idx="37">
                  <c:v>9.8585471720999998</c:v>
                </c:pt>
                <c:pt idx="38">
                  <c:v>9.7772207230999992</c:v>
                </c:pt>
                <c:pt idx="39">
                  <c:v>9.7585010778000001</c:v>
                </c:pt>
                <c:pt idx="40">
                  <c:v>9.8232617891</c:v>
                </c:pt>
                <c:pt idx="41">
                  <c:v>10.010469443</c:v>
                </c:pt>
                <c:pt idx="42">
                  <c:v>9.9694297865999992</c:v>
                </c:pt>
                <c:pt idx="43">
                  <c:v>9.9633994639000001</c:v>
                </c:pt>
                <c:pt idx="44">
                  <c:v>9.7781643998999996</c:v>
                </c:pt>
                <c:pt idx="45">
                  <c:v>9.4143776455000001</c:v>
                </c:pt>
                <c:pt idx="46">
                  <c:v>9.1598819655000003</c:v>
                </c:pt>
                <c:pt idx="47">
                  <c:v>8.8808819781999997</c:v>
                </c:pt>
                <c:pt idx="48">
                  <c:v>8.7295042944999999</c:v>
                </c:pt>
                <c:pt idx="49">
                  <c:v>8.6355497990999996</c:v>
                </c:pt>
                <c:pt idx="50">
                  <c:v>8.3562456530000002</c:v>
                </c:pt>
                <c:pt idx="51">
                  <c:v>8.2345451718000007</c:v>
                </c:pt>
                <c:pt idx="52">
                  <c:v>8.0967015991999993</c:v>
                </c:pt>
                <c:pt idx="53">
                  <c:v>7.9227536667000003</c:v>
                </c:pt>
                <c:pt idx="54">
                  <c:v>7.7189320491000002</c:v>
                </c:pt>
                <c:pt idx="55">
                  <c:v>7.4451121955000001</c:v>
                </c:pt>
                <c:pt idx="56">
                  <c:v>7.0602604937000004</c:v>
                </c:pt>
                <c:pt idx="57">
                  <c:v>6.9640864563999996</c:v>
                </c:pt>
                <c:pt idx="58">
                  <c:v>6.9208605396999996</c:v>
                </c:pt>
                <c:pt idx="59">
                  <c:v>6.8458935402999996</c:v>
                </c:pt>
                <c:pt idx="60">
                  <c:v>6.7024142635999997</c:v>
                </c:pt>
                <c:pt idx="61">
                  <c:v>6.6876276355000002</c:v>
                </c:pt>
                <c:pt idx="62">
                  <c:v>6.6399718779999999</c:v>
                </c:pt>
                <c:pt idx="63">
                  <c:v>6.6346922573000002</c:v>
                </c:pt>
                <c:pt idx="64">
                  <c:v>6.7338882283999997</c:v>
                </c:pt>
                <c:pt idx="65">
                  <c:v>6.7349665475</c:v>
                </c:pt>
                <c:pt idx="66">
                  <c:v>6.6056111118</c:v>
                </c:pt>
                <c:pt idx="67">
                  <c:v>6.5766290589</c:v>
                </c:pt>
                <c:pt idx="68">
                  <c:v>6.5917165088000003</c:v>
                </c:pt>
                <c:pt idx="69">
                  <c:v>6.4747236811000004</c:v>
                </c:pt>
                <c:pt idx="70">
                  <c:v>6.4322254344000003</c:v>
                </c:pt>
                <c:pt idx="71">
                  <c:v>6.1547672482999998</c:v>
                </c:pt>
                <c:pt idx="72">
                  <c:v>6.1345356040999999</c:v>
                </c:pt>
                <c:pt idx="73">
                  <c:v>6.1869285585</c:v>
                </c:pt>
                <c:pt idx="74">
                  <c:v>6.2902049840999998</c:v>
                </c:pt>
                <c:pt idx="75">
                  <c:v>6.3148099277999998</c:v>
                </c:pt>
                <c:pt idx="76">
                  <c:v>6.1993057262000004</c:v>
                </c:pt>
                <c:pt idx="77">
                  <c:v>6.0346908946999998</c:v>
                </c:pt>
                <c:pt idx="78">
                  <c:v>6.0699888065999996</c:v>
                </c:pt>
                <c:pt idx="79">
                  <c:v>5.8626050037999997</c:v>
                </c:pt>
                <c:pt idx="80">
                  <c:v>5.8576227073</c:v>
                </c:pt>
                <c:pt idx="81">
                  <c:v>5.7880966550000004</c:v>
                </c:pt>
                <c:pt idx="82">
                  <c:v>5.8813924372999997</c:v>
                </c:pt>
                <c:pt idx="83">
                  <c:v>5.8398365540999997</c:v>
                </c:pt>
                <c:pt idx="84">
                  <c:v>6.0019370337</c:v>
                </c:pt>
                <c:pt idx="85">
                  <c:v>5.9665021295000003</c:v>
                </c:pt>
                <c:pt idx="86">
                  <c:v>5.7907337153</c:v>
                </c:pt>
                <c:pt idx="87">
                  <c:v>6.0411566734999997</c:v>
                </c:pt>
                <c:pt idx="88">
                  <c:v>5.9066126333</c:v>
                </c:pt>
                <c:pt idx="89">
                  <c:v>5.7302108820999997</c:v>
                </c:pt>
                <c:pt idx="90">
                  <c:v>6.0105039165000003</c:v>
                </c:pt>
                <c:pt idx="91">
                  <c:v>5.5825850513999997</c:v>
                </c:pt>
                <c:pt idx="92">
                  <c:v>5.7844196043</c:v>
                </c:pt>
                <c:pt idx="93">
                  <c:v>5.7863121972</c:v>
                </c:pt>
                <c:pt idx="94">
                  <c:v>5.6382090508999996</c:v>
                </c:pt>
                <c:pt idx="95">
                  <c:v>5.7079960914000001</c:v>
                </c:pt>
                <c:pt idx="96">
                  <c:v>5.9962215722999996</c:v>
                </c:pt>
                <c:pt idx="97">
                  <c:v>5.9900862732000002</c:v>
                </c:pt>
                <c:pt idx="98">
                  <c:v>6.2986450936000002</c:v>
                </c:pt>
                <c:pt idx="99">
                  <c:v>5.9627784225999996</c:v>
                </c:pt>
                <c:pt idx="100">
                  <c:v>6.1047889462000002</c:v>
                </c:pt>
                <c:pt idx="101">
                  <c:v>6.4285179757000002</c:v>
                </c:pt>
                <c:pt idx="102">
                  <c:v>6.3724680342999998</c:v>
                </c:pt>
                <c:pt idx="103">
                  <c:v>6.7989978981999997</c:v>
                </c:pt>
                <c:pt idx="104">
                  <c:v>7.1754590894000003</c:v>
                </c:pt>
                <c:pt idx="105">
                  <c:v>7.6358382806999998</c:v>
                </c:pt>
                <c:pt idx="106">
                  <c:v>7.9338298590000003</c:v>
                </c:pt>
                <c:pt idx="107">
                  <c:v>8.1696638657000005</c:v>
                </c:pt>
                <c:pt idx="108">
                  <c:v>7.7981785129999999</c:v>
                </c:pt>
                <c:pt idx="109">
                  <c:v>8.1436216155000007</c:v>
                </c:pt>
                <c:pt idx="110">
                  <c:v>8.4959969975000007</c:v>
                </c:pt>
                <c:pt idx="111">
                  <c:v>8.6752310280000007</c:v>
                </c:pt>
                <c:pt idx="112">
                  <c:v>9.0846616683000008</c:v>
                </c:pt>
                <c:pt idx="113">
                  <c:v>9.3117855315</c:v>
                </c:pt>
                <c:pt idx="114">
                  <c:v>9.4623199068999995</c:v>
                </c:pt>
                <c:pt idx="115">
                  <c:v>9.6894176047999991</c:v>
                </c:pt>
                <c:pt idx="116">
                  <c:v>9.8280008040000002</c:v>
                </c:pt>
                <c:pt idx="117">
                  <c:v>10.25073347</c:v>
                </c:pt>
                <c:pt idx="118">
                  <c:v>10.237041718</c:v>
                </c:pt>
                <c:pt idx="119">
                  <c:v>10.27502095</c:v>
                </c:pt>
                <c:pt idx="120">
                  <c:v>10.558638198000001</c:v>
                </c:pt>
                <c:pt idx="121">
                  <c:v>10.953713998</c:v>
                </c:pt>
                <c:pt idx="122">
                  <c:v>11.031659592</c:v>
                </c:pt>
                <c:pt idx="123">
                  <c:v>11.251382294000001</c:v>
                </c:pt>
                <c:pt idx="124">
                  <c:v>11.430251364</c:v>
                </c:pt>
                <c:pt idx="125">
                  <c:v>11.509551151</c:v>
                </c:pt>
                <c:pt idx="126">
                  <c:v>11.775337847999999</c:v>
                </c:pt>
                <c:pt idx="127">
                  <c:v>11.820699094</c:v>
                </c:pt>
                <c:pt idx="128">
                  <c:v>11.718917997</c:v>
                </c:pt>
                <c:pt idx="129">
                  <c:v>11.861599159000001</c:v>
                </c:pt>
                <c:pt idx="130">
                  <c:v>11.997698728</c:v>
                </c:pt>
                <c:pt idx="131">
                  <c:v>12.129415181000001</c:v>
                </c:pt>
                <c:pt idx="132">
                  <c:v>11.942909411</c:v>
                </c:pt>
                <c:pt idx="133">
                  <c:v>11.998555915000001</c:v>
                </c:pt>
                <c:pt idx="134">
                  <c:v>12.239684111000001</c:v>
                </c:pt>
                <c:pt idx="135">
                  <c:v>12.233715955999999</c:v>
                </c:pt>
                <c:pt idx="136">
                  <c:v>12.432782481</c:v>
                </c:pt>
                <c:pt idx="137">
                  <c:v>12.103076363</c:v>
                </c:pt>
                <c:pt idx="138">
                  <c:v>11.664922106000001</c:v>
                </c:pt>
                <c:pt idx="139">
                  <c:v>11.599538916</c:v>
                </c:pt>
                <c:pt idx="140">
                  <c:v>11.753201962</c:v>
                </c:pt>
                <c:pt idx="141">
                  <c:v>11.810186678999999</c:v>
                </c:pt>
                <c:pt idx="142">
                  <c:v>12.375626070999999</c:v>
                </c:pt>
                <c:pt idx="143">
                  <c:v>12.603640607999999</c:v>
                </c:pt>
                <c:pt idx="144">
                  <c:v>12.731399035999999</c:v>
                </c:pt>
                <c:pt idx="145">
                  <c:v>11.348533932</c:v>
                </c:pt>
                <c:pt idx="146">
                  <c:v>13.055385712</c:v>
                </c:pt>
                <c:pt idx="147">
                  <c:v>13.176996152999999</c:v>
                </c:pt>
                <c:pt idx="148">
                  <c:v>13.162641171000001</c:v>
                </c:pt>
                <c:pt idx="149">
                  <c:v>13.428011388</c:v>
                </c:pt>
                <c:pt idx="150">
                  <c:v>13.942619862999999</c:v>
                </c:pt>
                <c:pt idx="151">
                  <c:v>13.756673284</c:v>
                </c:pt>
                <c:pt idx="152">
                  <c:v>14.045830705</c:v>
                </c:pt>
                <c:pt idx="153">
                  <c:v>14.176230985</c:v>
                </c:pt>
                <c:pt idx="154">
                  <c:v>14.652367855</c:v>
                </c:pt>
                <c:pt idx="155">
                  <c:v>14.948747831</c:v>
                </c:pt>
                <c:pt idx="156">
                  <c:v>14.779691288</c:v>
                </c:pt>
                <c:pt idx="157">
                  <c:v>14.781109943000001</c:v>
                </c:pt>
                <c:pt idx="158">
                  <c:v>14.628576137</c:v>
                </c:pt>
                <c:pt idx="159">
                  <c:v>15.062267294</c:v>
                </c:pt>
                <c:pt idx="160">
                  <c:v>15.368035077</c:v>
                </c:pt>
                <c:pt idx="161">
                  <c:v>15.209325214</c:v>
                </c:pt>
                <c:pt idx="162">
                  <c:v>15.287819121</c:v>
                </c:pt>
                <c:pt idx="163">
                  <c:v>15.317847667000001</c:v>
                </c:pt>
                <c:pt idx="164">
                  <c:v>15.770758828</c:v>
                </c:pt>
                <c:pt idx="165">
                  <c:v>16.113592323999999</c:v>
                </c:pt>
                <c:pt idx="166">
                  <c:v>16.227678783999998</c:v>
                </c:pt>
                <c:pt idx="167">
                  <c:v>15.782568482</c:v>
                </c:pt>
                <c:pt idx="168">
                  <c:v>16.052458258000001</c:v>
                </c:pt>
                <c:pt idx="169">
                  <c:v>17.04790818</c:v>
                </c:pt>
                <c:pt idx="170">
                  <c:v>16.413688706999999</c:v>
                </c:pt>
                <c:pt idx="171">
                  <c:v>16.615875291999998</c:v>
                </c:pt>
                <c:pt idx="172">
                  <c:v>16.973977038000001</c:v>
                </c:pt>
                <c:pt idx="173">
                  <c:v>16.329909310000001</c:v>
                </c:pt>
                <c:pt idx="174">
                  <c:v>16.486208273999999</c:v>
                </c:pt>
                <c:pt idx="175">
                  <c:v>16.555050324</c:v>
                </c:pt>
                <c:pt idx="176">
                  <c:v>16.512398198</c:v>
                </c:pt>
                <c:pt idx="177">
                  <c:v>16.400010966</c:v>
                </c:pt>
                <c:pt idx="178">
                  <c:v>16.332441914</c:v>
                </c:pt>
                <c:pt idx="179">
                  <c:v>15.953066203000001</c:v>
                </c:pt>
                <c:pt idx="180">
                  <c:v>15.718936606</c:v>
                </c:pt>
                <c:pt idx="181">
                  <c:v>16.333458254</c:v>
                </c:pt>
                <c:pt idx="182">
                  <c:v>15.598260883</c:v>
                </c:pt>
                <c:pt idx="183">
                  <c:v>14.838734197999999</c:v>
                </c:pt>
                <c:pt idx="184">
                  <c:v>14.312746676</c:v>
                </c:pt>
                <c:pt idx="185">
                  <c:v>14.191996788000001</c:v>
                </c:pt>
                <c:pt idx="186">
                  <c:v>14.623909382000001</c:v>
                </c:pt>
                <c:pt idx="187">
                  <c:v>14.687219596</c:v>
                </c:pt>
                <c:pt idx="188">
                  <c:v>14.78041539</c:v>
                </c:pt>
                <c:pt idx="189">
                  <c:v>15.027277716</c:v>
                </c:pt>
                <c:pt idx="190">
                  <c:v>15.003517672999999</c:v>
                </c:pt>
                <c:pt idx="191">
                  <c:v>14.945446861000001</c:v>
                </c:pt>
                <c:pt idx="192">
                  <c:v>14.883627076</c:v>
                </c:pt>
                <c:pt idx="193">
                  <c:v>14.725924149000001</c:v>
                </c:pt>
                <c:pt idx="194">
                  <c:v>14.928959933</c:v>
                </c:pt>
                <c:pt idx="195">
                  <c:v>15.070288903</c:v>
                </c:pt>
                <c:pt idx="196">
                  <c:v>15.236137648</c:v>
                </c:pt>
                <c:pt idx="197">
                  <c:v>15.322082195</c:v>
                </c:pt>
                <c:pt idx="198">
                  <c:v>15.376398757</c:v>
                </c:pt>
                <c:pt idx="199">
                  <c:v>15.412068176</c:v>
                </c:pt>
                <c:pt idx="200">
                  <c:v>15.419440432</c:v>
                </c:pt>
                <c:pt idx="201">
                  <c:v>15.459529883</c:v>
                </c:pt>
                <c:pt idx="202">
                  <c:v>15.547283579</c:v>
                </c:pt>
                <c:pt idx="203">
                  <c:v>15.679963737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A4-4215-BDA1-A710EFAAAB30}"/>
            </c:ext>
          </c:extLst>
        </c:ser>
        <c:ser>
          <c:idx val="2"/>
          <c:order val="2"/>
          <c:tx>
            <c:strRef>
              <c:f>'44'!$E$28</c:f>
              <c:strCache>
                <c:ptCount val="1"/>
                <c:pt idx="0">
                  <c:v>Appalachia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  <a:alpha val="70000"/>
              </a:schemeClr>
            </a:solidFill>
            <a:ln>
              <a:noFill/>
            </a:ln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'44'!$E$53:$E$256</c:f>
              <c:numCache>
                <c:formatCode>0.00</c:formatCode>
                <c:ptCount val="204"/>
                <c:pt idx="0">
                  <c:v>1.6958045684</c:v>
                </c:pt>
                <c:pt idx="1">
                  <c:v>1.7545176457</c:v>
                </c:pt>
                <c:pt idx="2">
                  <c:v>1.6954314203</c:v>
                </c:pt>
                <c:pt idx="3">
                  <c:v>1.6807797057</c:v>
                </c:pt>
                <c:pt idx="4">
                  <c:v>1.6669093919</c:v>
                </c:pt>
                <c:pt idx="5">
                  <c:v>1.700144568</c:v>
                </c:pt>
                <c:pt idx="6">
                  <c:v>1.6795327796999999</c:v>
                </c:pt>
                <c:pt idx="7">
                  <c:v>1.7080906439000001</c:v>
                </c:pt>
                <c:pt idx="8">
                  <c:v>1.7417307</c:v>
                </c:pt>
                <c:pt idx="9">
                  <c:v>1.7492552526</c:v>
                </c:pt>
                <c:pt idx="10">
                  <c:v>1.7341384137</c:v>
                </c:pt>
                <c:pt idx="11">
                  <c:v>1.7608321231999999</c:v>
                </c:pt>
                <c:pt idx="12">
                  <c:v>1.6437474031999999</c:v>
                </c:pt>
                <c:pt idx="13">
                  <c:v>1.6523894810999999</c:v>
                </c:pt>
                <c:pt idx="14">
                  <c:v>1.644875281</c:v>
                </c:pt>
                <c:pt idx="15">
                  <c:v>2.1855030329999998</c:v>
                </c:pt>
                <c:pt idx="16">
                  <c:v>2.1866787580999998</c:v>
                </c:pt>
                <c:pt idx="17">
                  <c:v>2.1972739112999999</c:v>
                </c:pt>
                <c:pt idx="18">
                  <c:v>2.6913522097000002</c:v>
                </c:pt>
                <c:pt idx="19">
                  <c:v>2.6948972112999998</c:v>
                </c:pt>
                <c:pt idx="20">
                  <c:v>2.7113022723000002</c:v>
                </c:pt>
                <c:pt idx="21">
                  <c:v>3.4101789935000002</c:v>
                </c:pt>
                <c:pt idx="22">
                  <c:v>3.4241860093000001</c:v>
                </c:pt>
                <c:pt idx="23">
                  <c:v>3.4127464855</c:v>
                </c:pt>
                <c:pt idx="24">
                  <c:v>3.7883035834999998</c:v>
                </c:pt>
                <c:pt idx="25">
                  <c:v>3.8411534068000002</c:v>
                </c:pt>
                <c:pt idx="26">
                  <c:v>3.8795125742000001</c:v>
                </c:pt>
                <c:pt idx="27">
                  <c:v>4.3738887753000002</c:v>
                </c:pt>
                <c:pt idx="28">
                  <c:v>4.3849433258000001</c:v>
                </c:pt>
                <c:pt idx="29">
                  <c:v>4.4353837506999998</c:v>
                </c:pt>
                <c:pt idx="30">
                  <c:v>4.9962414647999998</c:v>
                </c:pt>
                <c:pt idx="31">
                  <c:v>4.9837783605999997</c:v>
                </c:pt>
                <c:pt idx="32">
                  <c:v>5.0837460356999999</c:v>
                </c:pt>
                <c:pt idx="33">
                  <c:v>6.1303936594000001</c:v>
                </c:pt>
                <c:pt idx="34">
                  <c:v>6.1321506062999998</c:v>
                </c:pt>
                <c:pt idx="35">
                  <c:v>6.1796398022999997</c:v>
                </c:pt>
                <c:pt idx="36">
                  <c:v>7.0240200467999996</c:v>
                </c:pt>
                <c:pt idx="37">
                  <c:v>7.0408693537999998</c:v>
                </c:pt>
                <c:pt idx="38">
                  <c:v>7.0093547373999998</c:v>
                </c:pt>
                <c:pt idx="39">
                  <c:v>7.0411543167000001</c:v>
                </c:pt>
                <c:pt idx="40">
                  <c:v>7.1265882687</c:v>
                </c:pt>
                <c:pt idx="41">
                  <c:v>7.1298259152999997</c:v>
                </c:pt>
                <c:pt idx="42">
                  <c:v>8.4266208551999995</c:v>
                </c:pt>
                <c:pt idx="43">
                  <c:v>8.5344716071000004</c:v>
                </c:pt>
                <c:pt idx="44">
                  <c:v>8.5534070080000006</c:v>
                </c:pt>
                <c:pt idx="45">
                  <c:v>8.6727609373999996</c:v>
                </c:pt>
                <c:pt idx="46">
                  <c:v>8.7034278112999992</c:v>
                </c:pt>
                <c:pt idx="47">
                  <c:v>8.6837642957999996</c:v>
                </c:pt>
                <c:pt idx="48">
                  <c:v>10.089706737</c:v>
                </c:pt>
                <c:pt idx="49">
                  <c:v>10.092876599</c:v>
                </c:pt>
                <c:pt idx="50">
                  <c:v>10.167306881</c:v>
                </c:pt>
                <c:pt idx="51">
                  <c:v>10.324587809000001</c:v>
                </c:pt>
                <c:pt idx="52">
                  <c:v>10.496723314</c:v>
                </c:pt>
                <c:pt idx="53">
                  <c:v>10.660121523999999</c:v>
                </c:pt>
                <c:pt idx="54">
                  <c:v>12.282028599</c:v>
                </c:pt>
                <c:pt idx="55">
                  <c:v>12.363466248</c:v>
                </c:pt>
                <c:pt idx="56">
                  <c:v>12.357646517999999</c:v>
                </c:pt>
                <c:pt idx="57">
                  <c:v>12.429866324000001</c:v>
                </c:pt>
                <c:pt idx="58">
                  <c:v>12.599274153</c:v>
                </c:pt>
                <c:pt idx="59">
                  <c:v>12.583825718</c:v>
                </c:pt>
                <c:pt idx="60">
                  <c:v>14.489407047</c:v>
                </c:pt>
                <c:pt idx="61">
                  <c:v>14.666155156</c:v>
                </c:pt>
                <c:pt idx="62">
                  <c:v>14.759207327</c:v>
                </c:pt>
                <c:pt idx="63">
                  <c:v>14.975877861000001</c:v>
                </c:pt>
                <c:pt idx="64">
                  <c:v>15.057862073000001</c:v>
                </c:pt>
                <c:pt idx="65">
                  <c:v>15.129960141</c:v>
                </c:pt>
                <c:pt idx="66">
                  <c:v>16.630104051</c:v>
                </c:pt>
                <c:pt idx="67">
                  <c:v>16.73095953</c:v>
                </c:pt>
                <c:pt idx="68">
                  <c:v>16.880240283999999</c:v>
                </c:pt>
                <c:pt idx="69">
                  <c:v>17.284320560000001</c:v>
                </c:pt>
                <c:pt idx="70">
                  <c:v>17.280281179999999</c:v>
                </c:pt>
                <c:pt idx="71">
                  <c:v>17.491391806999999</c:v>
                </c:pt>
                <c:pt idx="72">
                  <c:v>18.873626687000002</c:v>
                </c:pt>
                <c:pt idx="73">
                  <c:v>18.939975382</c:v>
                </c:pt>
                <c:pt idx="74">
                  <c:v>19.157639376999999</c:v>
                </c:pt>
                <c:pt idx="75">
                  <c:v>19.353378085999999</c:v>
                </c:pt>
                <c:pt idx="76">
                  <c:v>18.998979134999999</c:v>
                </c:pt>
                <c:pt idx="77">
                  <c:v>18.846575111</c:v>
                </c:pt>
                <c:pt idx="78">
                  <c:v>19.364198118000001</c:v>
                </c:pt>
                <c:pt idx="79">
                  <c:v>19.725450267999999</c:v>
                </c:pt>
                <c:pt idx="80">
                  <c:v>19.800055241999999</c:v>
                </c:pt>
                <c:pt idx="81">
                  <c:v>20.03084303</c:v>
                </c:pt>
                <c:pt idx="82">
                  <c:v>20.295668355</c:v>
                </c:pt>
                <c:pt idx="83">
                  <c:v>20.832385514999999</c:v>
                </c:pt>
                <c:pt idx="84">
                  <c:v>21.766073422000002</c:v>
                </c:pt>
                <c:pt idx="85">
                  <c:v>22.199432229999999</c:v>
                </c:pt>
                <c:pt idx="86">
                  <c:v>21.723886917000002</c:v>
                </c:pt>
                <c:pt idx="87">
                  <c:v>21.744161383000002</c:v>
                </c:pt>
                <c:pt idx="88">
                  <c:v>21.695532894999999</c:v>
                </c:pt>
                <c:pt idx="89">
                  <c:v>21.642536486000001</c:v>
                </c:pt>
                <c:pt idx="90">
                  <c:v>22.080663617999999</c:v>
                </c:pt>
                <c:pt idx="91">
                  <c:v>22.126247477</c:v>
                </c:pt>
                <c:pt idx="92">
                  <c:v>21.691823727999999</c:v>
                </c:pt>
                <c:pt idx="93">
                  <c:v>21.29688955</c:v>
                </c:pt>
                <c:pt idx="94">
                  <c:v>22.340262707000001</c:v>
                </c:pt>
                <c:pt idx="95">
                  <c:v>22.702945324000002</c:v>
                </c:pt>
                <c:pt idx="96">
                  <c:v>22.534965382999999</c:v>
                </c:pt>
                <c:pt idx="97">
                  <c:v>22.605672075000001</c:v>
                </c:pt>
                <c:pt idx="98">
                  <c:v>22.761821979</c:v>
                </c:pt>
                <c:pt idx="99">
                  <c:v>23.043918165000001</c:v>
                </c:pt>
                <c:pt idx="100">
                  <c:v>23.137028156</c:v>
                </c:pt>
                <c:pt idx="101">
                  <c:v>23.528096802</c:v>
                </c:pt>
                <c:pt idx="102">
                  <c:v>24.08866913</c:v>
                </c:pt>
                <c:pt idx="103">
                  <c:v>24.020249007</c:v>
                </c:pt>
                <c:pt idx="104">
                  <c:v>24.522551163999999</c:v>
                </c:pt>
                <c:pt idx="105">
                  <c:v>24.458568823</c:v>
                </c:pt>
                <c:pt idx="106">
                  <c:v>26.047279425999999</c:v>
                </c:pt>
                <c:pt idx="107">
                  <c:v>26.829850966999999</c:v>
                </c:pt>
                <c:pt idx="108">
                  <c:v>26.822028449000001</c:v>
                </c:pt>
                <c:pt idx="109">
                  <c:v>27.147224955999999</c:v>
                </c:pt>
                <c:pt idx="110">
                  <c:v>27.123620075000002</c:v>
                </c:pt>
                <c:pt idx="111">
                  <c:v>26.784228473999999</c:v>
                </c:pt>
                <c:pt idx="112">
                  <c:v>27.162279685000001</c:v>
                </c:pt>
                <c:pt idx="113">
                  <c:v>27.357507113</c:v>
                </c:pt>
                <c:pt idx="114">
                  <c:v>28.648545455000001</c:v>
                </c:pt>
                <c:pt idx="115">
                  <c:v>29.096384</c:v>
                </c:pt>
                <c:pt idx="116">
                  <c:v>29.695122858000001</c:v>
                </c:pt>
                <c:pt idx="117">
                  <c:v>30.677653225</c:v>
                </c:pt>
                <c:pt idx="118">
                  <c:v>31.127251049000002</c:v>
                </c:pt>
                <c:pt idx="119">
                  <c:v>31.178872307999999</c:v>
                </c:pt>
                <c:pt idx="120">
                  <c:v>30.907992409999999</c:v>
                </c:pt>
                <c:pt idx="121">
                  <c:v>30.956805339999999</c:v>
                </c:pt>
                <c:pt idx="122">
                  <c:v>31.064237971000001</c:v>
                </c:pt>
                <c:pt idx="123">
                  <c:v>31.17524057</c:v>
                </c:pt>
                <c:pt idx="124">
                  <c:v>30.884056758</c:v>
                </c:pt>
                <c:pt idx="125">
                  <c:v>31.295803063000001</c:v>
                </c:pt>
                <c:pt idx="126">
                  <c:v>32.208665621000002</c:v>
                </c:pt>
                <c:pt idx="127">
                  <c:v>32.325441681999997</c:v>
                </c:pt>
                <c:pt idx="128">
                  <c:v>32.572076269</c:v>
                </c:pt>
                <c:pt idx="129">
                  <c:v>33.150455585000003</c:v>
                </c:pt>
                <c:pt idx="130">
                  <c:v>34.074888258000001</c:v>
                </c:pt>
                <c:pt idx="131">
                  <c:v>33.824338840000003</c:v>
                </c:pt>
                <c:pt idx="132">
                  <c:v>32.866811093999999</c:v>
                </c:pt>
                <c:pt idx="133">
                  <c:v>33.091940938</c:v>
                </c:pt>
                <c:pt idx="134">
                  <c:v>32.921188874000002</c:v>
                </c:pt>
                <c:pt idx="135">
                  <c:v>32.746398245000002</c:v>
                </c:pt>
                <c:pt idx="136">
                  <c:v>32.33232306</c:v>
                </c:pt>
                <c:pt idx="137">
                  <c:v>32.159045020000001</c:v>
                </c:pt>
                <c:pt idx="138">
                  <c:v>33.107405470000003</c:v>
                </c:pt>
                <c:pt idx="139">
                  <c:v>33.540779856999997</c:v>
                </c:pt>
                <c:pt idx="140">
                  <c:v>32.674290351000003</c:v>
                </c:pt>
                <c:pt idx="141">
                  <c:v>32.971695238999999</c:v>
                </c:pt>
                <c:pt idx="142">
                  <c:v>34.067434972999997</c:v>
                </c:pt>
                <c:pt idx="143">
                  <c:v>34.806672362999997</c:v>
                </c:pt>
                <c:pt idx="144">
                  <c:v>34.547005847000001</c:v>
                </c:pt>
                <c:pt idx="145">
                  <c:v>34.193104841</c:v>
                </c:pt>
                <c:pt idx="146">
                  <c:v>34.169765777999999</c:v>
                </c:pt>
                <c:pt idx="147">
                  <c:v>34.003788123</c:v>
                </c:pt>
                <c:pt idx="148">
                  <c:v>33.953702303999997</c:v>
                </c:pt>
                <c:pt idx="149">
                  <c:v>34.054398526</c:v>
                </c:pt>
                <c:pt idx="150">
                  <c:v>33.831906009999997</c:v>
                </c:pt>
                <c:pt idx="151">
                  <c:v>34.534569544</c:v>
                </c:pt>
                <c:pt idx="152">
                  <c:v>34.472690677000003</c:v>
                </c:pt>
                <c:pt idx="153">
                  <c:v>34.923251182000001</c:v>
                </c:pt>
                <c:pt idx="154">
                  <c:v>35.355470513</c:v>
                </c:pt>
                <c:pt idx="155">
                  <c:v>35.933969587999997</c:v>
                </c:pt>
                <c:pt idx="156">
                  <c:v>34.924622982000002</c:v>
                </c:pt>
                <c:pt idx="157">
                  <c:v>34.245060465999998</c:v>
                </c:pt>
                <c:pt idx="158">
                  <c:v>34.323348170999999</c:v>
                </c:pt>
                <c:pt idx="159">
                  <c:v>34.390252107999999</c:v>
                </c:pt>
                <c:pt idx="160">
                  <c:v>34.625013979999999</c:v>
                </c:pt>
                <c:pt idx="161">
                  <c:v>34.628654038999997</c:v>
                </c:pt>
                <c:pt idx="162">
                  <c:v>35.120412837000003</c:v>
                </c:pt>
                <c:pt idx="163">
                  <c:v>34.971328382999999</c:v>
                </c:pt>
                <c:pt idx="164">
                  <c:v>35.033091726999999</c:v>
                </c:pt>
                <c:pt idx="165">
                  <c:v>34.801901158</c:v>
                </c:pt>
                <c:pt idx="166">
                  <c:v>35.078959247</c:v>
                </c:pt>
                <c:pt idx="167">
                  <c:v>34.458270378999998</c:v>
                </c:pt>
                <c:pt idx="168">
                  <c:v>35.536094417000001</c:v>
                </c:pt>
                <c:pt idx="169">
                  <c:v>34.968692410999999</c:v>
                </c:pt>
                <c:pt idx="170">
                  <c:v>35.754409596000002</c:v>
                </c:pt>
                <c:pt idx="171">
                  <c:v>35.437968922000003</c:v>
                </c:pt>
                <c:pt idx="172">
                  <c:v>35.723382395000002</c:v>
                </c:pt>
                <c:pt idx="173">
                  <c:v>35.791256353000001</c:v>
                </c:pt>
                <c:pt idx="174">
                  <c:v>35.879958459999997</c:v>
                </c:pt>
                <c:pt idx="175">
                  <c:v>36.336733868000003</c:v>
                </c:pt>
                <c:pt idx="176">
                  <c:v>35.810198415000002</c:v>
                </c:pt>
                <c:pt idx="177">
                  <c:v>35.878659495000001</c:v>
                </c:pt>
                <c:pt idx="178">
                  <c:v>37.055335313999997</c:v>
                </c:pt>
                <c:pt idx="179">
                  <c:v>37.134398525999998</c:v>
                </c:pt>
                <c:pt idx="180">
                  <c:v>36.547330975000001</c:v>
                </c:pt>
                <c:pt idx="181">
                  <c:v>36.790528326</c:v>
                </c:pt>
                <c:pt idx="182">
                  <c:v>34.524091941999998</c:v>
                </c:pt>
                <c:pt idx="183">
                  <c:v>34.661921839999998</c:v>
                </c:pt>
                <c:pt idx="184">
                  <c:v>34.645060381999997</c:v>
                </c:pt>
                <c:pt idx="185">
                  <c:v>35.540438858999998</c:v>
                </c:pt>
                <c:pt idx="186">
                  <c:v>36.205047161000003</c:v>
                </c:pt>
                <c:pt idx="187">
                  <c:v>35.13995568</c:v>
                </c:pt>
                <c:pt idx="188">
                  <c:v>35.097892688000002</c:v>
                </c:pt>
                <c:pt idx="189">
                  <c:v>34.190869540000001</c:v>
                </c:pt>
                <c:pt idx="190">
                  <c:v>35.112628393999998</c:v>
                </c:pt>
                <c:pt idx="191">
                  <c:v>35.425751081999998</c:v>
                </c:pt>
                <c:pt idx="192">
                  <c:v>35.828820884000002</c:v>
                </c:pt>
                <c:pt idx="193">
                  <c:v>35.584508116999999</c:v>
                </c:pt>
                <c:pt idx="194">
                  <c:v>35.620987833000001</c:v>
                </c:pt>
                <c:pt idx="195">
                  <c:v>35.401672402999999</c:v>
                </c:pt>
                <c:pt idx="196">
                  <c:v>35.298361694999997</c:v>
                </c:pt>
                <c:pt idx="197">
                  <c:v>35.091384818000002</c:v>
                </c:pt>
                <c:pt idx="198">
                  <c:v>34.854517436000002</c:v>
                </c:pt>
                <c:pt idx="199">
                  <c:v>34.625282703000003</c:v>
                </c:pt>
                <c:pt idx="200">
                  <c:v>34.420615155</c:v>
                </c:pt>
                <c:pt idx="201">
                  <c:v>34.508683902999998</c:v>
                </c:pt>
                <c:pt idx="202">
                  <c:v>34.208479785000002</c:v>
                </c:pt>
                <c:pt idx="203">
                  <c:v>34.790608589999998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A4-4215-BDA1-A710EFAAAB30}"/>
            </c:ext>
          </c:extLst>
        </c:ser>
        <c:ser>
          <c:idx val="3"/>
          <c:order val="3"/>
          <c:tx>
            <c:strRef>
              <c:f>'44'!$D$28</c:f>
              <c:strCache>
                <c:ptCount val="1"/>
                <c:pt idx="0">
                  <c:v>Bakken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  <a:alpha val="70000"/>
              </a:schemeClr>
            </a:solidFill>
            <a:ln>
              <a:noFill/>
            </a:ln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'44'!$D$53:$D$256</c:f>
              <c:numCache>
                <c:formatCode>0.00</c:formatCode>
                <c:ptCount val="204"/>
                <c:pt idx="0">
                  <c:v>0.13794959077999999</c:v>
                </c:pt>
                <c:pt idx="1">
                  <c:v>0.14379882388000001</c:v>
                </c:pt>
                <c:pt idx="2">
                  <c:v>0.14856927188999999</c:v>
                </c:pt>
                <c:pt idx="3">
                  <c:v>0.16859227555</c:v>
                </c:pt>
                <c:pt idx="4">
                  <c:v>0.16373290807999999</c:v>
                </c:pt>
                <c:pt idx="5">
                  <c:v>0.16660111503</c:v>
                </c:pt>
                <c:pt idx="6">
                  <c:v>0.17490781732999999</c:v>
                </c:pt>
                <c:pt idx="7">
                  <c:v>0.17894237625000001</c:v>
                </c:pt>
                <c:pt idx="8">
                  <c:v>0.17998128037</c:v>
                </c:pt>
                <c:pt idx="9">
                  <c:v>0.18032953995000001</c:v>
                </c:pt>
                <c:pt idx="10">
                  <c:v>0.18716976317</c:v>
                </c:pt>
                <c:pt idx="11">
                  <c:v>0.20177349378000001</c:v>
                </c:pt>
                <c:pt idx="12">
                  <c:v>0.19448977890999999</c:v>
                </c:pt>
                <c:pt idx="13">
                  <c:v>0.20245713561000001</c:v>
                </c:pt>
                <c:pt idx="14">
                  <c:v>0.20994731068</c:v>
                </c:pt>
                <c:pt idx="15">
                  <c:v>0.2181153139</c:v>
                </c:pt>
                <c:pt idx="16">
                  <c:v>0.22869324591000001</c:v>
                </c:pt>
                <c:pt idx="17">
                  <c:v>0.21497115072</c:v>
                </c:pt>
                <c:pt idx="18">
                  <c:v>0.24263029951000001</c:v>
                </c:pt>
                <c:pt idx="19">
                  <c:v>0.22999261443999999</c:v>
                </c:pt>
                <c:pt idx="20">
                  <c:v>0.25608415427999998</c:v>
                </c:pt>
                <c:pt idx="21">
                  <c:v>0.24929234458999999</c:v>
                </c:pt>
                <c:pt idx="22">
                  <c:v>0.25683299248000002</c:v>
                </c:pt>
                <c:pt idx="23">
                  <c:v>0.24670751335999999</c:v>
                </c:pt>
                <c:pt idx="24">
                  <c:v>0.24254657712</c:v>
                </c:pt>
                <c:pt idx="25">
                  <c:v>0.23706676024000001</c:v>
                </c:pt>
                <c:pt idx="26">
                  <c:v>0.24797831235000001</c:v>
                </c:pt>
                <c:pt idx="27">
                  <c:v>0.24722332402</c:v>
                </c:pt>
                <c:pt idx="28">
                  <c:v>0.24938833676</c:v>
                </c:pt>
                <c:pt idx="29">
                  <c:v>0.2606505469</c:v>
                </c:pt>
                <c:pt idx="30">
                  <c:v>0.28766640513000002</c:v>
                </c:pt>
                <c:pt idx="31">
                  <c:v>0.30070647649999999</c:v>
                </c:pt>
                <c:pt idx="32">
                  <c:v>0.30480585077</c:v>
                </c:pt>
                <c:pt idx="33">
                  <c:v>0.32337242911000003</c:v>
                </c:pt>
                <c:pt idx="34">
                  <c:v>0.33438593587999998</c:v>
                </c:pt>
                <c:pt idx="35">
                  <c:v>0.34384563274000002</c:v>
                </c:pt>
                <c:pt idx="36">
                  <c:v>0.38534280894</c:v>
                </c:pt>
                <c:pt idx="37">
                  <c:v>0.40422349482999997</c:v>
                </c:pt>
                <c:pt idx="38">
                  <c:v>0.42317516743</c:v>
                </c:pt>
                <c:pt idx="39">
                  <c:v>0.43232790556</c:v>
                </c:pt>
                <c:pt idx="40">
                  <c:v>0.47709466504999998</c:v>
                </c:pt>
                <c:pt idx="41">
                  <c:v>0.48703057353000001</c:v>
                </c:pt>
                <c:pt idx="42">
                  <c:v>0.50402333183000003</c:v>
                </c:pt>
                <c:pt idx="43">
                  <c:v>0.55137018808000005</c:v>
                </c:pt>
                <c:pt idx="44">
                  <c:v>0.56639446109000002</c:v>
                </c:pt>
                <c:pt idx="45">
                  <c:v>0.57132692345000002</c:v>
                </c:pt>
                <c:pt idx="46">
                  <c:v>0.57041295670000003</c:v>
                </c:pt>
                <c:pt idx="47">
                  <c:v>0.59395691931000005</c:v>
                </c:pt>
                <c:pt idx="48">
                  <c:v>0.57712063802000002</c:v>
                </c:pt>
                <c:pt idx="49">
                  <c:v>0.59703228205000003</c:v>
                </c:pt>
                <c:pt idx="50">
                  <c:v>0.61822535141000001</c:v>
                </c:pt>
                <c:pt idx="51">
                  <c:v>0.62627328681000005</c:v>
                </c:pt>
                <c:pt idx="52">
                  <c:v>0.64752713148999996</c:v>
                </c:pt>
                <c:pt idx="53">
                  <c:v>0.68551018367000005</c:v>
                </c:pt>
                <c:pt idx="54">
                  <c:v>0.69375026751000002</c:v>
                </c:pt>
                <c:pt idx="55">
                  <c:v>0.72629894420999996</c:v>
                </c:pt>
                <c:pt idx="56">
                  <c:v>0.76985212620999999</c:v>
                </c:pt>
                <c:pt idx="57">
                  <c:v>0.78835415961999999</c:v>
                </c:pt>
                <c:pt idx="58">
                  <c:v>0.77388699916000003</c:v>
                </c:pt>
                <c:pt idx="59">
                  <c:v>0.65630477102999996</c:v>
                </c:pt>
                <c:pt idx="60">
                  <c:v>0.66548180621999997</c:v>
                </c:pt>
                <c:pt idx="61">
                  <c:v>0.70131136278999995</c:v>
                </c:pt>
                <c:pt idx="62">
                  <c:v>0.74369630215000004</c:v>
                </c:pt>
                <c:pt idx="63">
                  <c:v>0.81719603484000003</c:v>
                </c:pt>
                <c:pt idx="64">
                  <c:v>0.87911442509000004</c:v>
                </c:pt>
                <c:pt idx="65">
                  <c:v>0.91335959298000002</c:v>
                </c:pt>
                <c:pt idx="66">
                  <c:v>0.97142486937000005</c:v>
                </c:pt>
                <c:pt idx="67">
                  <c:v>0.99768295723</c:v>
                </c:pt>
                <c:pt idx="68">
                  <c:v>1.0775064023000001</c:v>
                </c:pt>
                <c:pt idx="69">
                  <c:v>1.1256952013999999</c:v>
                </c:pt>
                <c:pt idx="70">
                  <c:v>1.084984647</c:v>
                </c:pt>
                <c:pt idx="71">
                  <c:v>1.1594284960000001</c:v>
                </c:pt>
                <c:pt idx="72">
                  <c:v>1.1530880189999999</c:v>
                </c:pt>
                <c:pt idx="73">
                  <c:v>1.2050244561000001</c:v>
                </c:pt>
                <c:pt idx="74">
                  <c:v>1.2325293188999999</c:v>
                </c:pt>
                <c:pt idx="75">
                  <c:v>1.2764372560999999</c:v>
                </c:pt>
                <c:pt idx="76">
                  <c:v>1.3414516057999999</c:v>
                </c:pt>
                <c:pt idx="77">
                  <c:v>1.3626880321999999</c:v>
                </c:pt>
                <c:pt idx="78">
                  <c:v>1.3421083967</c:v>
                </c:pt>
                <c:pt idx="79">
                  <c:v>1.3170769126999999</c:v>
                </c:pt>
                <c:pt idx="80">
                  <c:v>1.3177684676000001</c:v>
                </c:pt>
                <c:pt idx="81">
                  <c:v>1.4348380933</c:v>
                </c:pt>
                <c:pt idx="82">
                  <c:v>1.4253640406999999</c:v>
                </c:pt>
                <c:pt idx="83">
                  <c:v>1.4353096249999999</c:v>
                </c:pt>
                <c:pt idx="84">
                  <c:v>1.4352075445000001</c:v>
                </c:pt>
                <c:pt idx="85">
                  <c:v>1.5089293712</c:v>
                </c:pt>
                <c:pt idx="86">
                  <c:v>1.5504515175</c:v>
                </c:pt>
                <c:pt idx="87">
                  <c:v>1.492500226</c:v>
                </c:pt>
                <c:pt idx="88">
                  <c:v>1.4654636024000001</c:v>
                </c:pt>
                <c:pt idx="89">
                  <c:v>1.5015227674</c:v>
                </c:pt>
                <c:pt idx="90">
                  <c:v>1.5192503040000001</c:v>
                </c:pt>
                <c:pt idx="91">
                  <c:v>1.4476776499999999</c:v>
                </c:pt>
                <c:pt idx="92">
                  <c:v>1.4295231391000001</c:v>
                </c:pt>
                <c:pt idx="93">
                  <c:v>1.4725147750000001</c:v>
                </c:pt>
                <c:pt idx="94">
                  <c:v>1.5814846470999999</c:v>
                </c:pt>
                <c:pt idx="95">
                  <c:v>1.3343221650999999</c:v>
                </c:pt>
                <c:pt idx="96">
                  <c:v>1.3739762593</c:v>
                </c:pt>
                <c:pt idx="97">
                  <c:v>1.5378596712999999</c:v>
                </c:pt>
                <c:pt idx="98">
                  <c:v>1.5614115450999999</c:v>
                </c:pt>
                <c:pt idx="99">
                  <c:v>1.6529961765000001</c:v>
                </c:pt>
                <c:pt idx="100">
                  <c:v>1.6636303455000001</c:v>
                </c:pt>
                <c:pt idx="101">
                  <c:v>1.6426358861000001</c:v>
                </c:pt>
                <c:pt idx="102">
                  <c:v>1.6832782744000001</c:v>
                </c:pt>
                <c:pt idx="103">
                  <c:v>1.6982201224</c:v>
                </c:pt>
                <c:pt idx="104">
                  <c:v>1.6409871398</c:v>
                </c:pt>
                <c:pt idx="105">
                  <c:v>1.7264430539</c:v>
                </c:pt>
                <c:pt idx="106">
                  <c:v>1.8236331938000001</c:v>
                </c:pt>
                <c:pt idx="107">
                  <c:v>1.8199025252000001</c:v>
                </c:pt>
                <c:pt idx="108">
                  <c:v>1.7714966495</c:v>
                </c:pt>
                <c:pt idx="109">
                  <c:v>1.8528751684</c:v>
                </c:pt>
                <c:pt idx="110">
                  <c:v>1.8676998150999999</c:v>
                </c:pt>
                <c:pt idx="111">
                  <c:v>1.8976513399999999</c:v>
                </c:pt>
                <c:pt idx="112">
                  <c:v>1.9196925121999999</c:v>
                </c:pt>
                <c:pt idx="113">
                  <c:v>1.9152583394</c:v>
                </c:pt>
                <c:pt idx="114">
                  <c:v>1.9770861098000001</c:v>
                </c:pt>
                <c:pt idx="115">
                  <c:v>2.0270551024999999</c:v>
                </c:pt>
                <c:pt idx="116">
                  <c:v>2.0924333573</c:v>
                </c:pt>
                <c:pt idx="117">
                  <c:v>2.055584874</c:v>
                </c:pt>
                <c:pt idx="118">
                  <c:v>2.0146543725999999</c:v>
                </c:pt>
                <c:pt idx="119">
                  <c:v>2.1548517270000001</c:v>
                </c:pt>
                <c:pt idx="120">
                  <c:v>2.2134837920999999</c:v>
                </c:pt>
                <c:pt idx="121">
                  <c:v>2.1200250350999998</c:v>
                </c:pt>
                <c:pt idx="122">
                  <c:v>2.2416650952000001</c:v>
                </c:pt>
                <c:pt idx="123">
                  <c:v>2.3010828802000001</c:v>
                </c:pt>
                <c:pt idx="124">
                  <c:v>2.3044460153999999</c:v>
                </c:pt>
                <c:pt idx="125">
                  <c:v>2.2199921558</c:v>
                </c:pt>
                <c:pt idx="126">
                  <c:v>2.2960878212</c:v>
                </c:pt>
                <c:pt idx="127">
                  <c:v>2.4635117065999999</c:v>
                </c:pt>
                <c:pt idx="128">
                  <c:v>2.4519617036999999</c:v>
                </c:pt>
                <c:pt idx="129">
                  <c:v>2.5510273413000002</c:v>
                </c:pt>
                <c:pt idx="130">
                  <c:v>2.6192825737000001</c:v>
                </c:pt>
                <c:pt idx="131">
                  <c:v>2.5907389432999999</c:v>
                </c:pt>
                <c:pt idx="132">
                  <c:v>2.5890430256000001</c:v>
                </c:pt>
                <c:pt idx="133">
                  <c:v>2.7347325490999999</c:v>
                </c:pt>
                <c:pt idx="134">
                  <c:v>2.7560620822000002</c:v>
                </c:pt>
                <c:pt idx="135">
                  <c:v>2.4389540752999999</c:v>
                </c:pt>
                <c:pt idx="136">
                  <c:v>1.7298780867000001</c:v>
                </c:pt>
                <c:pt idx="137">
                  <c:v>1.7806790406999999</c:v>
                </c:pt>
                <c:pt idx="138">
                  <c:v>2.1357258243000001</c:v>
                </c:pt>
                <c:pt idx="139">
                  <c:v>2.4617161415000002</c:v>
                </c:pt>
                <c:pt idx="140">
                  <c:v>2.6412609582000002</c:v>
                </c:pt>
                <c:pt idx="141">
                  <c:v>2.7084010721</c:v>
                </c:pt>
                <c:pt idx="142">
                  <c:v>2.7150366359999998</c:v>
                </c:pt>
                <c:pt idx="143">
                  <c:v>2.7354170740999999</c:v>
                </c:pt>
                <c:pt idx="144">
                  <c:v>2.7178671332</c:v>
                </c:pt>
                <c:pt idx="145">
                  <c:v>2.5379401663999999</c:v>
                </c:pt>
                <c:pt idx="146">
                  <c:v>2.7201471739</c:v>
                </c:pt>
                <c:pt idx="147">
                  <c:v>2.7936317522</c:v>
                </c:pt>
                <c:pt idx="148">
                  <c:v>2.7831376808999999</c:v>
                </c:pt>
                <c:pt idx="149">
                  <c:v>2.7765327290999999</c:v>
                </c:pt>
                <c:pt idx="150">
                  <c:v>2.6128935084</c:v>
                </c:pt>
                <c:pt idx="151">
                  <c:v>2.7533431273</c:v>
                </c:pt>
                <c:pt idx="152">
                  <c:v>2.8723306390999999</c:v>
                </c:pt>
                <c:pt idx="153">
                  <c:v>2.8590634841</c:v>
                </c:pt>
                <c:pt idx="154">
                  <c:v>2.9380093111000001</c:v>
                </c:pt>
                <c:pt idx="155">
                  <c:v>2.8624830901</c:v>
                </c:pt>
                <c:pt idx="156">
                  <c:v>2.6569017811000002</c:v>
                </c:pt>
                <c:pt idx="157">
                  <c:v>2.7408114851000001</c:v>
                </c:pt>
                <c:pt idx="158">
                  <c:v>2.8770043671000001</c:v>
                </c:pt>
                <c:pt idx="159">
                  <c:v>2.3222641142999998</c:v>
                </c:pt>
                <c:pt idx="160">
                  <c:v>2.6531910158000001</c:v>
                </c:pt>
                <c:pt idx="161">
                  <c:v>2.9157642365999998</c:v>
                </c:pt>
                <c:pt idx="162">
                  <c:v>2.9494826168000001</c:v>
                </c:pt>
                <c:pt idx="163">
                  <c:v>2.9346895285999999</c:v>
                </c:pt>
                <c:pt idx="164">
                  <c:v>3.0609924309999998</c:v>
                </c:pt>
                <c:pt idx="165">
                  <c:v>3.0430472816999998</c:v>
                </c:pt>
                <c:pt idx="166">
                  <c:v>2.8895458357999999</c:v>
                </c:pt>
                <c:pt idx="167">
                  <c:v>2.4985310554</c:v>
                </c:pt>
                <c:pt idx="168">
                  <c:v>2.733562676</c:v>
                </c:pt>
                <c:pt idx="169">
                  <c:v>2.9309234711999999</c:v>
                </c:pt>
                <c:pt idx="170">
                  <c:v>2.9095435928</c:v>
                </c:pt>
                <c:pt idx="171">
                  <c:v>2.9819952305999999</c:v>
                </c:pt>
                <c:pt idx="172">
                  <c:v>3.0235809999000001</c:v>
                </c:pt>
                <c:pt idx="173">
                  <c:v>3.1202428309000001</c:v>
                </c:pt>
                <c:pt idx="174">
                  <c:v>3.1736264564000001</c:v>
                </c:pt>
                <c:pt idx="175">
                  <c:v>3.2006635240999999</c:v>
                </c:pt>
                <c:pt idx="176">
                  <c:v>3.3254720716000001</c:v>
                </c:pt>
                <c:pt idx="177">
                  <c:v>3.2813354598000002</c:v>
                </c:pt>
                <c:pt idx="178">
                  <c:v>3.3243082801999999</c:v>
                </c:pt>
                <c:pt idx="179">
                  <c:v>3.3888212797000001</c:v>
                </c:pt>
                <c:pt idx="180">
                  <c:v>2.9413211091</c:v>
                </c:pt>
                <c:pt idx="181">
                  <c:v>3.2998155973999999</c:v>
                </c:pt>
                <c:pt idx="182">
                  <c:v>3.2395899424999999</c:v>
                </c:pt>
                <c:pt idx="183">
                  <c:v>3.3266767117999998</c:v>
                </c:pt>
                <c:pt idx="184">
                  <c:v>3.3532143399000001</c:v>
                </c:pt>
                <c:pt idx="185">
                  <c:v>3.3369656845</c:v>
                </c:pt>
                <c:pt idx="186">
                  <c:v>3.3020532014000001</c:v>
                </c:pt>
                <c:pt idx="187">
                  <c:v>3.3741500250000001</c:v>
                </c:pt>
                <c:pt idx="188">
                  <c:v>3.3019488346000001</c:v>
                </c:pt>
                <c:pt idx="189">
                  <c:v>3.1144341561000002</c:v>
                </c:pt>
                <c:pt idx="190">
                  <c:v>3.1308528796999999</c:v>
                </c:pt>
                <c:pt idx="191">
                  <c:v>3.1397627088000002</c:v>
                </c:pt>
                <c:pt idx="192">
                  <c:v>3.0475510558000001</c:v>
                </c:pt>
                <c:pt idx="193">
                  <c:v>3.1524963153000001</c:v>
                </c:pt>
                <c:pt idx="194">
                  <c:v>3.1539229811</c:v>
                </c:pt>
                <c:pt idx="195">
                  <c:v>3.1609632935</c:v>
                </c:pt>
                <c:pt idx="196">
                  <c:v>3.1786539109</c:v>
                </c:pt>
                <c:pt idx="197">
                  <c:v>3.2032163623000001</c:v>
                </c:pt>
                <c:pt idx="198">
                  <c:v>3.2290130912000001</c:v>
                </c:pt>
                <c:pt idx="199">
                  <c:v>3.2542250234000001</c:v>
                </c:pt>
                <c:pt idx="200">
                  <c:v>3.2776756656999999</c:v>
                </c:pt>
                <c:pt idx="201">
                  <c:v>3.2942053901000001</c:v>
                </c:pt>
                <c:pt idx="202">
                  <c:v>3.2987302224000001</c:v>
                </c:pt>
                <c:pt idx="203">
                  <c:v>3.2966365854999999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A4-4215-BDA1-A710EFAAAB30}"/>
            </c:ext>
          </c:extLst>
        </c:ser>
        <c:ser>
          <c:idx val="1"/>
          <c:order val="4"/>
          <c:tx>
            <c:strRef>
              <c:f>'44'!$C$28</c:f>
              <c:strCache>
                <c:ptCount val="1"/>
                <c:pt idx="0">
                  <c:v>Permian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  <a:alpha val="70000"/>
              </a:schemeClr>
            </a:solidFill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'44'!$C$53:$C$256</c:f>
              <c:numCache>
                <c:formatCode>0.00</c:formatCode>
                <c:ptCount val="204"/>
                <c:pt idx="0">
                  <c:v>4.6772805032000004</c:v>
                </c:pt>
                <c:pt idx="1">
                  <c:v>4.5915169767000004</c:v>
                </c:pt>
                <c:pt idx="2">
                  <c:v>4.5171211277000003</c:v>
                </c:pt>
                <c:pt idx="3">
                  <c:v>4.4408546725000004</c:v>
                </c:pt>
                <c:pt idx="4">
                  <c:v>4.5197640741000003</c:v>
                </c:pt>
                <c:pt idx="5">
                  <c:v>4.4957135720999997</c:v>
                </c:pt>
                <c:pt idx="6">
                  <c:v>4.3695050982000003</c:v>
                </c:pt>
                <c:pt idx="7">
                  <c:v>4.4103899555000003</c:v>
                </c:pt>
                <c:pt idx="8">
                  <c:v>4.3968105351000002</c:v>
                </c:pt>
                <c:pt idx="9">
                  <c:v>4.2828661757999997</c:v>
                </c:pt>
                <c:pt idx="10">
                  <c:v>4.3022997933999996</c:v>
                </c:pt>
                <c:pt idx="11">
                  <c:v>4.1557396041999999</c:v>
                </c:pt>
                <c:pt idx="12">
                  <c:v>4.2268949233999997</c:v>
                </c:pt>
                <c:pt idx="13">
                  <c:v>4.3035000921000002</c:v>
                </c:pt>
                <c:pt idx="14">
                  <c:v>4.2556368032999998</c:v>
                </c:pt>
                <c:pt idx="15">
                  <c:v>4.2551667019000003</c:v>
                </c:pt>
                <c:pt idx="16">
                  <c:v>4.3003903904999996</c:v>
                </c:pt>
                <c:pt idx="17">
                  <c:v>4.1709381625999997</c:v>
                </c:pt>
                <c:pt idx="18">
                  <c:v>4.2314741124999999</c:v>
                </c:pt>
                <c:pt idx="19">
                  <c:v>4.1833685742000002</c:v>
                </c:pt>
                <c:pt idx="20">
                  <c:v>4.1443273367</c:v>
                </c:pt>
                <c:pt idx="21">
                  <c:v>4.1684592457000003</c:v>
                </c:pt>
                <c:pt idx="22">
                  <c:v>4.1841459183999996</c:v>
                </c:pt>
                <c:pt idx="23">
                  <c:v>4.1978416760000004</c:v>
                </c:pt>
                <c:pt idx="24">
                  <c:v>4.0776950004000003</c:v>
                </c:pt>
                <c:pt idx="25">
                  <c:v>3.6315144090000002</c:v>
                </c:pt>
                <c:pt idx="26">
                  <c:v>4.1500272397</c:v>
                </c:pt>
                <c:pt idx="27">
                  <c:v>4.0271876621000002</c:v>
                </c:pt>
                <c:pt idx="28">
                  <c:v>4.1183811321999997</c:v>
                </c:pt>
                <c:pt idx="29">
                  <c:v>4.1340006202000001</c:v>
                </c:pt>
                <c:pt idx="30">
                  <c:v>4.1378832413</c:v>
                </c:pt>
                <c:pt idx="31">
                  <c:v>4.0986097947999998</c:v>
                </c:pt>
                <c:pt idx="32">
                  <c:v>4.0817323373000001</c:v>
                </c:pt>
                <c:pt idx="33">
                  <c:v>4.0619507032</c:v>
                </c:pt>
                <c:pt idx="34">
                  <c:v>4.1151001877000004</c:v>
                </c:pt>
                <c:pt idx="35">
                  <c:v>4.0657510009999998</c:v>
                </c:pt>
                <c:pt idx="36">
                  <c:v>4.0926183111999999</c:v>
                </c:pt>
                <c:pt idx="37">
                  <c:v>4.0927507190999997</c:v>
                </c:pt>
                <c:pt idx="38">
                  <c:v>4.1397183756000002</c:v>
                </c:pt>
                <c:pt idx="39">
                  <c:v>4.1606422066000004</c:v>
                </c:pt>
                <c:pt idx="40">
                  <c:v>4.0983605716999998</c:v>
                </c:pt>
                <c:pt idx="41">
                  <c:v>4.1008981853000002</c:v>
                </c:pt>
                <c:pt idx="42">
                  <c:v>4.2680158453999999</c:v>
                </c:pt>
                <c:pt idx="43">
                  <c:v>4.3059053127000002</c:v>
                </c:pt>
                <c:pt idx="44">
                  <c:v>4.3176717931999997</c:v>
                </c:pt>
                <c:pt idx="45">
                  <c:v>4.3609781704000001</c:v>
                </c:pt>
                <c:pt idx="46">
                  <c:v>4.4556160275999996</c:v>
                </c:pt>
                <c:pt idx="47">
                  <c:v>4.4324754130999997</c:v>
                </c:pt>
                <c:pt idx="48">
                  <c:v>4.2125654876</c:v>
                </c:pt>
                <c:pt idx="49">
                  <c:v>4.3845467996999998</c:v>
                </c:pt>
                <c:pt idx="50">
                  <c:v>4.3137926647000002</c:v>
                </c:pt>
                <c:pt idx="51">
                  <c:v>4.5907668668000001</c:v>
                </c:pt>
                <c:pt idx="52">
                  <c:v>4.5255241793999996</c:v>
                </c:pt>
                <c:pt idx="53">
                  <c:v>4.6014464547999996</c:v>
                </c:pt>
                <c:pt idx="54">
                  <c:v>4.6102311859</c:v>
                </c:pt>
                <c:pt idx="55">
                  <c:v>4.6874101030000004</c:v>
                </c:pt>
                <c:pt idx="56">
                  <c:v>4.7747932541999996</c:v>
                </c:pt>
                <c:pt idx="57">
                  <c:v>4.8143008088999997</c:v>
                </c:pt>
                <c:pt idx="58">
                  <c:v>4.7485401733000003</c:v>
                </c:pt>
                <c:pt idx="59">
                  <c:v>4.7242389603000001</c:v>
                </c:pt>
                <c:pt idx="60">
                  <c:v>4.823549721</c:v>
                </c:pt>
                <c:pt idx="61">
                  <c:v>4.9332166129999999</c:v>
                </c:pt>
                <c:pt idx="62">
                  <c:v>5.1808501739999997</c:v>
                </c:pt>
                <c:pt idx="63">
                  <c:v>5.2581874673</c:v>
                </c:pt>
                <c:pt idx="64">
                  <c:v>5.3209532201999998</c:v>
                </c:pt>
                <c:pt idx="65">
                  <c:v>5.4344871155999996</c:v>
                </c:pt>
                <c:pt idx="66">
                  <c:v>5.5866593831999998</c:v>
                </c:pt>
                <c:pt idx="67">
                  <c:v>5.6924301763000003</c:v>
                </c:pt>
                <c:pt idx="68">
                  <c:v>5.5439485535999999</c:v>
                </c:pt>
                <c:pt idx="69">
                  <c:v>5.7148936631999998</c:v>
                </c:pt>
                <c:pt idx="70">
                  <c:v>5.7146982765000001</c:v>
                </c:pt>
                <c:pt idx="71">
                  <c:v>5.7878820711000003</c:v>
                </c:pt>
                <c:pt idx="72">
                  <c:v>5.1599647354</c:v>
                </c:pt>
                <c:pt idx="73">
                  <c:v>5.6881662276</c:v>
                </c:pt>
                <c:pt idx="74">
                  <c:v>5.8020897621999996</c:v>
                </c:pt>
                <c:pt idx="75">
                  <c:v>5.9988873158000002</c:v>
                </c:pt>
                <c:pt idx="76">
                  <c:v>6.0797269726999996</c:v>
                </c:pt>
                <c:pt idx="77">
                  <c:v>6.3111170245999997</c:v>
                </c:pt>
                <c:pt idx="78">
                  <c:v>6.1434497377000001</c:v>
                </c:pt>
                <c:pt idx="79">
                  <c:v>6.2787552894000003</c:v>
                </c:pt>
                <c:pt idx="80">
                  <c:v>6.4230868206</c:v>
                </c:pt>
                <c:pt idx="81">
                  <c:v>6.2617526839000002</c:v>
                </c:pt>
                <c:pt idx="82">
                  <c:v>6.3358746645000004</c:v>
                </c:pt>
                <c:pt idx="83">
                  <c:v>5.8646803590000003</c:v>
                </c:pt>
                <c:pt idx="84">
                  <c:v>5.7008098499999997</c:v>
                </c:pt>
                <c:pt idx="85">
                  <c:v>6.0877452799</c:v>
                </c:pt>
                <c:pt idx="86">
                  <c:v>6.1840573542000001</c:v>
                </c:pt>
                <c:pt idx="87">
                  <c:v>6.3545228206999997</c:v>
                </c:pt>
                <c:pt idx="88">
                  <c:v>6.3099032132000001</c:v>
                </c:pt>
                <c:pt idx="89">
                  <c:v>6.4717397337999998</c:v>
                </c:pt>
                <c:pt idx="90">
                  <c:v>6.6583281410000001</c:v>
                </c:pt>
                <c:pt idx="91">
                  <c:v>6.7181954017000001</c:v>
                </c:pt>
                <c:pt idx="92">
                  <c:v>6.6942640332999996</c:v>
                </c:pt>
                <c:pt idx="93">
                  <c:v>6.7432646390000004</c:v>
                </c:pt>
                <c:pt idx="94">
                  <c:v>6.7508874286999996</c:v>
                </c:pt>
                <c:pt idx="95">
                  <c:v>6.5537963615999999</c:v>
                </c:pt>
                <c:pt idx="96">
                  <c:v>6.6845625984000003</c:v>
                </c:pt>
                <c:pt idx="97">
                  <c:v>7.0690786468000004</c:v>
                </c:pt>
                <c:pt idx="98">
                  <c:v>7.3336482344</c:v>
                </c:pt>
                <c:pt idx="99">
                  <c:v>7.4632593559</c:v>
                </c:pt>
                <c:pt idx="100">
                  <c:v>7.7332860924000002</c:v>
                </c:pt>
                <c:pt idx="101">
                  <c:v>7.6661393115000003</c:v>
                </c:pt>
                <c:pt idx="102">
                  <c:v>7.9792296069999997</c:v>
                </c:pt>
                <c:pt idx="103">
                  <c:v>8.3930820239999999</c:v>
                </c:pt>
                <c:pt idx="104">
                  <c:v>8.1004794226999994</c:v>
                </c:pt>
                <c:pt idx="105">
                  <c:v>8.6056381236000004</c:v>
                </c:pt>
                <c:pt idx="106">
                  <c:v>8.7013573397999995</c:v>
                </c:pt>
                <c:pt idx="107">
                  <c:v>8.5538706319000006</c:v>
                </c:pt>
                <c:pt idx="108">
                  <c:v>8.2838593492000001</c:v>
                </c:pt>
                <c:pt idx="109">
                  <c:v>9.0417852582999991</c:v>
                </c:pt>
                <c:pt idx="110">
                  <c:v>9.4357523759999999</c:v>
                </c:pt>
                <c:pt idx="111">
                  <c:v>9.5849308428000004</c:v>
                </c:pt>
                <c:pt idx="112">
                  <c:v>9.8340030890999994</c:v>
                </c:pt>
                <c:pt idx="113">
                  <c:v>10.027061033000001</c:v>
                </c:pt>
                <c:pt idx="114">
                  <c:v>10.262622734000001</c:v>
                </c:pt>
                <c:pt idx="115">
                  <c:v>10.77222456</c:v>
                </c:pt>
                <c:pt idx="116">
                  <c:v>11.155184242000001</c:v>
                </c:pt>
                <c:pt idx="117">
                  <c:v>11.060257175</c:v>
                </c:pt>
                <c:pt idx="118">
                  <c:v>11.653870902</c:v>
                </c:pt>
                <c:pt idx="119">
                  <c:v>11.628773105</c:v>
                </c:pt>
                <c:pt idx="120">
                  <c:v>11.949662812</c:v>
                </c:pt>
                <c:pt idx="121">
                  <c:v>12.505280913</c:v>
                </c:pt>
                <c:pt idx="122">
                  <c:v>12.754399158</c:v>
                </c:pt>
                <c:pt idx="123">
                  <c:v>12.520830341</c:v>
                </c:pt>
                <c:pt idx="124">
                  <c:v>13.096998146000001</c:v>
                </c:pt>
                <c:pt idx="125">
                  <c:v>13.309224969000001</c:v>
                </c:pt>
                <c:pt idx="126">
                  <c:v>13.626056082</c:v>
                </c:pt>
                <c:pt idx="127">
                  <c:v>14.4208301</c:v>
                </c:pt>
                <c:pt idx="128">
                  <c:v>14.601589723</c:v>
                </c:pt>
                <c:pt idx="129">
                  <c:v>14.748785857</c:v>
                </c:pt>
                <c:pt idx="130">
                  <c:v>15.204698121</c:v>
                </c:pt>
                <c:pt idx="131">
                  <c:v>15.335636376</c:v>
                </c:pt>
                <c:pt idx="132">
                  <c:v>16.599482428999998</c:v>
                </c:pt>
                <c:pt idx="133">
                  <c:v>15.846049955</c:v>
                </c:pt>
                <c:pt idx="134">
                  <c:v>16.018772602999999</c:v>
                </c:pt>
                <c:pt idx="135">
                  <c:v>16.183589342000001</c:v>
                </c:pt>
                <c:pt idx="136">
                  <c:v>13.972209997</c:v>
                </c:pt>
                <c:pt idx="137">
                  <c:v>15.725479246000001</c:v>
                </c:pt>
                <c:pt idx="138">
                  <c:v>15.589982085999999</c:v>
                </c:pt>
                <c:pt idx="139">
                  <c:v>15.948755243000001</c:v>
                </c:pt>
                <c:pt idx="140">
                  <c:v>16.395422721999999</c:v>
                </c:pt>
                <c:pt idx="141">
                  <c:v>15.918511973999999</c:v>
                </c:pt>
                <c:pt idx="142">
                  <c:v>16.036722252000001</c:v>
                </c:pt>
                <c:pt idx="143">
                  <c:v>15.843492336000001</c:v>
                </c:pt>
                <c:pt idx="144">
                  <c:v>15.919308801</c:v>
                </c:pt>
                <c:pt idx="145">
                  <c:v>13.065536018</c:v>
                </c:pt>
                <c:pt idx="146">
                  <c:v>16.259850863</c:v>
                </c:pt>
                <c:pt idx="147">
                  <c:v>17.199143451000001</c:v>
                </c:pt>
                <c:pt idx="148">
                  <c:v>17.084177935</c:v>
                </c:pt>
                <c:pt idx="149">
                  <c:v>17.136366145</c:v>
                </c:pt>
                <c:pt idx="150">
                  <c:v>17.599249060999998</c:v>
                </c:pt>
                <c:pt idx="151">
                  <c:v>17.849916998000001</c:v>
                </c:pt>
                <c:pt idx="152">
                  <c:v>18.415860468000002</c:v>
                </c:pt>
                <c:pt idx="153">
                  <c:v>18.444790747999999</c:v>
                </c:pt>
                <c:pt idx="154">
                  <c:v>18.479213031</c:v>
                </c:pt>
                <c:pt idx="155">
                  <c:v>18.537107842000001</c:v>
                </c:pt>
                <c:pt idx="156">
                  <c:v>18.139743670000001</c:v>
                </c:pt>
                <c:pt idx="157">
                  <c:v>18.402149084000001</c:v>
                </c:pt>
                <c:pt idx="158">
                  <c:v>19.344339770000001</c:v>
                </c:pt>
                <c:pt idx="159">
                  <c:v>19.752497383000001</c:v>
                </c:pt>
                <c:pt idx="160">
                  <c:v>19.829081199000001</c:v>
                </c:pt>
                <c:pt idx="161">
                  <c:v>19.674833880000001</c:v>
                </c:pt>
                <c:pt idx="162">
                  <c:v>20.202219673999998</c:v>
                </c:pt>
                <c:pt idx="163">
                  <c:v>20.648578272999998</c:v>
                </c:pt>
                <c:pt idx="164">
                  <c:v>21.371153504999999</c:v>
                </c:pt>
                <c:pt idx="165">
                  <c:v>21.252216610000001</c:v>
                </c:pt>
                <c:pt idx="166">
                  <c:v>21.144173837</c:v>
                </c:pt>
                <c:pt idx="167">
                  <c:v>20.915112682</c:v>
                </c:pt>
                <c:pt idx="168">
                  <c:v>21.220823225</c:v>
                </c:pt>
                <c:pt idx="169">
                  <c:v>21.239289894999999</c:v>
                </c:pt>
                <c:pt idx="170">
                  <c:v>22.133737873000001</c:v>
                </c:pt>
                <c:pt idx="171">
                  <c:v>22.400241796</c:v>
                </c:pt>
                <c:pt idx="172">
                  <c:v>22.451536504</c:v>
                </c:pt>
                <c:pt idx="173">
                  <c:v>22.399713471999998</c:v>
                </c:pt>
                <c:pt idx="174">
                  <c:v>22.586977710999999</c:v>
                </c:pt>
                <c:pt idx="175">
                  <c:v>23.170695914</c:v>
                </c:pt>
                <c:pt idx="176">
                  <c:v>23.322174173000001</c:v>
                </c:pt>
                <c:pt idx="177">
                  <c:v>23.301951153000001</c:v>
                </c:pt>
                <c:pt idx="178">
                  <c:v>23.800679445</c:v>
                </c:pt>
                <c:pt idx="179">
                  <c:v>24.233983943999998</c:v>
                </c:pt>
                <c:pt idx="180">
                  <c:v>23.077601921999999</c:v>
                </c:pt>
                <c:pt idx="181">
                  <c:v>24.216405891000001</c:v>
                </c:pt>
                <c:pt idx="182">
                  <c:v>23.974379296999999</c:v>
                </c:pt>
                <c:pt idx="183">
                  <c:v>24.156254378</c:v>
                </c:pt>
                <c:pt idx="184">
                  <c:v>24.218672102999999</c:v>
                </c:pt>
                <c:pt idx="185">
                  <c:v>24.801419928000001</c:v>
                </c:pt>
                <c:pt idx="186">
                  <c:v>25.248356826999999</c:v>
                </c:pt>
                <c:pt idx="187">
                  <c:v>25.593604042999999</c:v>
                </c:pt>
                <c:pt idx="188">
                  <c:v>25.538547983000001</c:v>
                </c:pt>
                <c:pt idx="189">
                  <c:v>25.571278152000001</c:v>
                </c:pt>
                <c:pt idx="190">
                  <c:v>25.562776264</c:v>
                </c:pt>
                <c:pt idx="191">
                  <c:v>25.559290884999999</c:v>
                </c:pt>
                <c:pt idx="192">
                  <c:v>24.823759211999999</c:v>
                </c:pt>
                <c:pt idx="193">
                  <c:v>24.359504482999998</c:v>
                </c:pt>
                <c:pt idx="194">
                  <c:v>25.968973001999998</c:v>
                </c:pt>
                <c:pt idx="195">
                  <c:v>26.116996309000001</c:v>
                </c:pt>
                <c:pt idx="196">
                  <c:v>26.161218903999998</c:v>
                </c:pt>
                <c:pt idx="197">
                  <c:v>26.204403998</c:v>
                </c:pt>
                <c:pt idx="198">
                  <c:v>26.243445985000001</c:v>
                </c:pt>
                <c:pt idx="199">
                  <c:v>26.279209968</c:v>
                </c:pt>
                <c:pt idx="200">
                  <c:v>26.500285350999999</c:v>
                </c:pt>
                <c:pt idx="201">
                  <c:v>26.742244703000001</c:v>
                </c:pt>
                <c:pt idx="202">
                  <c:v>26.756505233999999</c:v>
                </c:pt>
                <c:pt idx="203">
                  <c:v>26.872528812999999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A4-4215-BDA1-A710EFAAAB30}"/>
            </c:ext>
          </c:extLst>
        </c:ser>
        <c:ser>
          <c:idx val="0"/>
          <c:order val="5"/>
          <c:tx>
            <c:strRef>
              <c:f>'44'!$B$28</c:f>
              <c:strCache>
                <c:ptCount val="1"/>
                <c:pt idx="0">
                  <c:v>Eagle Ford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</c:spPr>
          <c:cat>
            <c:numRef>
              <c:f>'44'!$A$53:$A$256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'44'!$B$53:$B$256</c:f>
              <c:numCache>
                <c:formatCode>0.00</c:formatCode>
                <c:ptCount val="204"/>
                <c:pt idx="0">
                  <c:v>1.2989954608000001</c:v>
                </c:pt>
                <c:pt idx="1">
                  <c:v>1.2481341946</c:v>
                </c:pt>
                <c:pt idx="2">
                  <c:v>1.2264719100000001</c:v>
                </c:pt>
                <c:pt idx="3">
                  <c:v>1.2170738726000001</c:v>
                </c:pt>
                <c:pt idx="4">
                  <c:v>1.1887556318000001</c:v>
                </c:pt>
                <c:pt idx="5">
                  <c:v>1.1551840874999999</c:v>
                </c:pt>
                <c:pt idx="6">
                  <c:v>1.1445649788000001</c:v>
                </c:pt>
                <c:pt idx="7">
                  <c:v>1.1700766707000001</c:v>
                </c:pt>
                <c:pt idx="8">
                  <c:v>1.130696476</c:v>
                </c:pt>
                <c:pt idx="9">
                  <c:v>1.1258890177</c:v>
                </c:pt>
                <c:pt idx="10">
                  <c:v>1.1102141454000001</c:v>
                </c:pt>
                <c:pt idx="11">
                  <c:v>1.1220624180000001</c:v>
                </c:pt>
                <c:pt idx="12">
                  <c:v>1.1545495050000001</c:v>
                </c:pt>
                <c:pt idx="13">
                  <c:v>1.1807705735</c:v>
                </c:pt>
                <c:pt idx="14">
                  <c:v>1.1671498053</c:v>
                </c:pt>
                <c:pt idx="15">
                  <c:v>1.1434717729999999</c:v>
                </c:pt>
                <c:pt idx="16">
                  <c:v>1.2160957304</c:v>
                </c:pt>
                <c:pt idx="17">
                  <c:v>1.2007811851000001</c:v>
                </c:pt>
                <c:pt idx="18">
                  <c:v>1.2351279585999999</c:v>
                </c:pt>
                <c:pt idx="19">
                  <c:v>1.2308704228</c:v>
                </c:pt>
                <c:pt idx="20">
                  <c:v>1.2280641167999999</c:v>
                </c:pt>
                <c:pt idx="21">
                  <c:v>1.3030559098000001</c:v>
                </c:pt>
                <c:pt idx="22">
                  <c:v>1.3793035404</c:v>
                </c:pt>
                <c:pt idx="23">
                  <c:v>1.4384136043</c:v>
                </c:pt>
                <c:pt idx="24">
                  <c:v>1.5042189131999999</c:v>
                </c:pt>
                <c:pt idx="25">
                  <c:v>1.4501114849000001</c:v>
                </c:pt>
                <c:pt idx="26">
                  <c:v>1.5043865067</c:v>
                </c:pt>
                <c:pt idx="27">
                  <c:v>1.5967442360999999</c:v>
                </c:pt>
                <c:pt idx="28">
                  <c:v>1.6209004306999999</c:v>
                </c:pt>
                <c:pt idx="29">
                  <c:v>1.6207320300000001</c:v>
                </c:pt>
                <c:pt idx="30">
                  <c:v>1.7003282261999999</c:v>
                </c:pt>
                <c:pt idx="31">
                  <c:v>1.8527058399</c:v>
                </c:pt>
                <c:pt idx="32">
                  <c:v>1.9538980588999999</c:v>
                </c:pt>
                <c:pt idx="33">
                  <c:v>2.0653772426999999</c:v>
                </c:pt>
                <c:pt idx="34">
                  <c:v>2.2827416720000002</c:v>
                </c:pt>
                <c:pt idx="35">
                  <c:v>2.4125811530000001</c:v>
                </c:pt>
                <c:pt idx="36">
                  <c:v>2.4434695251999998</c:v>
                </c:pt>
                <c:pt idx="37">
                  <c:v>2.4624504420000002</c:v>
                </c:pt>
                <c:pt idx="38">
                  <c:v>2.5629158271999999</c:v>
                </c:pt>
                <c:pt idx="39">
                  <c:v>2.5501363779999999</c:v>
                </c:pt>
                <c:pt idx="40">
                  <c:v>2.7789542423000002</c:v>
                </c:pt>
                <c:pt idx="41">
                  <c:v>2.8598535384999999</c:v>
                </c:pt>
                <c:pt idx="42">
                  <c:v>2.8878238120000002</c:v>
                </c:pt>
                <c:pt idx="43">
                  <c:v>3.0589473370000002</c:v>
                </c:pt>
                <c:pt idx="44">
                  <c:v>3.2041928896999998</c:v>
                </c:pt>
                <c:pt idx="45">
                  <c:v>3.1650562551000001</c:v>
                </c:pt>
                <c:pt idx="46">
                  <c:v>3.5068283596000001</c:v>
                </c:pt>
                <c:pt idx="47">
                  <c:v>3.7241646886000002</c:v>
                </c:pt>
                <c:pt idx="48">
                  <c:v>3.2782720861999999</c:v>
                </c:pt>
                <c:pt idx="49">
                  <c:v>3.4364423423999999</c:v>
                </c:pt>
                <c:pt idx="50">
                  <c:v>3.6129232494000001</c:v>
                </c:pt>
                <c:pt idx="51">
                  <c:v>3.7067521316000001</c:v>
                </c:pt>
                <c:pt idx="52">
                  <c:v>3.9316105547000002</c:v>
                </c:pt>
                <c:pt idx="53">
                  <c:v>4.1192823873000002</c:v>
                </c:pt>
                <c:pt idx="54">
                  <c:v>4.1512673449999999</c:v>
                </c:pt>
                <c:pt idx="55">
                  <c:v>4.1864774595999998</c:v>
                </c:pt>
                <c:pt idx="56">
                  <c:v>4.3983439271</c:v>
                </c:pt>
                <c:pt idx="57">
                  <c:v>4.3347145104000004</c:v>
                </c:pt>
                <c:pt idx="58">
                  <c:v>4.6812399226999997</c:v>
                </c:pt>
                <c:pt idx="59">
                  <c:v>4.7734535191000003</c:v>
                </c:pt>
                <c:pt idx="60">
                  <c:v>4.1412315164000004</c:v>
                </c:pt>
                <c:pt idx="61">
                  <c:v>4.5325879350999996</c:v>
                </c:pt>
                <c:pt idx="62">
                  <c:v>4.7338145216000003</c:v>
                </c:pt>
                <c:pt idx="63">
                  <c:v>4.8866321594000004</c:v>
                </c:pt>
                <c:pt idx="64">
                  <c:v>5.0472387121000004</c:v>
                </c:pt>
                <c:pt idx="65">
                  <c:v>5.1945225715000003</c:v>
                </c:pt>
                <c:pt idx="66">
                  <c:v>5.2681282069000002</c:v>
                </c:pt>
                <c:pt idx="67">
                  <c:v>5.2353108164000002</c:v>
                </c:pt>
                <c:pt idx="68">
                  <c:v>5.3527466394000003</c:v>
                </c:pt>
                <c:pt idx="69">
                  <c:v>5.4821409350000003</c:v>
                </c:pt>
                <c:pt idx="70">
                  <c:v>5.4692360312000003</c:v>
                </c:pt>
                <c:pt idx="71">
                  <c:v>5.9501670764999997</c:v>
                </c:pt>
                <c:pt idx="72">
                  <c:v>5.6146081534999999</c:v>
                </c:pt>
                <c:pt idx="73">
                  <c:v>5.7840990660999996</c:v>
                </c:pt>
                <c:pt idx="74">
                  <c:v>5.7174952500999998</c:v>
                </c:pt>
                <c:pt idx="75">
                  <c:v>5.8195199799999999</c:v>
                </c:pt>
                <c:pt idx="76">
                  <c:v>5.6515222279000001</c:v>
                </c:pt>
                <c:pt idx="77">
                  <c:v>5.6865549595999996</c:v>
                </c:pt>
                <c:pt idx="78">
                  <c:v>5.7320256307999999</c:v>
                </c:pt>
                <c:pt idx="79">
                  <c:v>5.6375933585000002</c:v>
                </c:pt>
                <c:pt idx="80">
                  <c:v>5.8928397347999999</c:v>
                </c:pt>
                <c:pt idx="81">
                  <c:v>5.7717640860000001</c:v>
                </c:pt>
                <c:pt idx="82">
                  <c:v>5.5543659598000001</c:v>
                </c:pt>
                <c:pt idx="83">
                  <c:v>5.7260193293999997</c:v>
                </c:pt>
                <c:pt idx="84">
                  <c:v>5.3393957827999996</c:v>
                </c:pt>
                <c:pt idx="85">
                  <c:v>5.4409351694000003</c:v>
                </c:pt>
                <c:pt idx="86">
                  <c:v>5.2158531398000001</c:v>
                </c:pt>
                <c:pt idx="87">
                  <c:v>5.4512557355000002</c:v>
                </c:pt>
                <c:pt idx="88">
                  <c:v>5.2883597129000002</c:v>
                </c:pt>
                <c:pt idx="89">
                  <c:v>5.2851358055000004</c:v>
                </c:pt>
                <c:pt idx="90">
                  <c:v>5.3348877396000001</c:v>
                </c:pt>
                <c:pt idx="91">
                  <c:v>5.0436798970999996</c:v>
                </c:pt>
                <c:pt idx="92">
                  <c:v>4.9245531006999999</c:v>
                </c:pt>
                <c:pt idx="93">
                  <c:v>4.8208538642000001</c:v>
                </c:pt>
                <c:pt idx="94">
                  <c:v>4.7176135064000002</c:v>
                </c:pt>
                <c:pt idx="95">
                  <c:v>4.5895463017000004</c:v>
                </c:pt>
                <c:pt idx="96">
                  <c:v>4.5151183382999998</c:v>
                </c:pt>
                <c:pt idx="97">
                  <c:v>4.5255433313999998</c:v>
                </c:pt>
                <c:pt idx="98">
                  <c:v>4.7524298839999997</c:v>
                </c:pt>
                <c:pt idx="99">
                  <c:v>4.9013650248999996</c:v>
                </c:pt>
                <c:pt idx="100">
                  <c:v>4.8823709546999998</c:v>
                </c:pt>
                <c:pt idx="101">
                  <c:v>5.0651391118999998</c:v>
                </c:pt>
                <c:pt idx="102">
                  <c:v>5.1686058184999997</c:v>
                </c:pt>
                <c:pt idx="103">
                  <c:v>4.8343077672000003</c:v>
                </c:pt>
                <c:pt idx="104">
                  <c:v>5.0748651642000002</c:v>
                </c:pt>
                <c:pt idx="105">
                  <c:v>5.3850192497</c:v>
                </c:pt>
                <c:pt idx="106">
                  <c:v>5.5139556085999999</c:v>
                </c:pt>
                <c:pt idx="107">
                  <c:v>5.2831063541000001</c:v>
                </c:pt>
                <c:pt idx="108">
                  <c:v>5.0735181356999997</c:v>
                </c:pt>
                <c:pt idx="109">
                  <c:v>5.0655278844999998</c:v>
                </c:pt>
                <c:pt idx="110">
                  <c:v>5.3277574115000004</c:v>
                </c:pt>
                <c:pt idx="111">
                  <c:v>5.2345040895999997</c:v>
                </c:pt>
                <c:pt idx="112">
                  <c:v>5.3029214761999999</c:v>
                </c:pt>
                <c:pt idx="113">
                  <c:v>5.3324106692999997</c:v>
                </c:pt>
                <c:pt idx="114">
                  <c:v>5.1640560194000003</c:v>
                </c:pt>
                <c:pt idx="115">
                  <c:v>5.1932319863999998</c:v>
                </c:pt>
                <c:pt idx="116">
                  <c:v>5.3532282859000002</c:v>
                </c:pt>
                <c:pt idx="117">
                  <c:v>5.2782255672999998</c:v>
                </c:pt>
                <c:pt idx="118">
                  <c:v>5.5967901389000003</c:v>
                </c:pt>
                <c:pt idx="119">
                  <c:v>5.3733965307</c:v>
                </c:pt>
                <c:pt idx="120">
                  <c:v>5.3853184925999997</c:v>
                </c:pt>
                <c:pt idx="121">
                  <c:v>5.2866401160000001</c:v>
                </c:pt>
                <c:pt idx="122">
                  <c:v>5.3617262994999999</c:v>
                </c:pt>
                <c:pt idx="123">
                  <c:v>5.2816057711999997</c:v>
                </c:pt>
                <c:pt idx="124">
                  <c:v>5.5244203880000002</c:v>
                </c:pt>
                <c:pt idx="125">
                  <c:v>5.7592590281999998</c:v>
                </c:pt>
                <c:pt idx="126">
                  <c:v>5.804871007</c:v>
                </c:pt>
                <c:pt idx="127">
                  <c:v>6.0423804883000001</c:v>
                </c:pt>
                <c:pt idx="128">
                  <c:v>5.8778816837000001</c:v>
                </c:pt>
                <c:pt idx="129">
                  <c:v>5.8557972944000003</c:v>
                </c:pt>
                <c:pt idx="130">
                  <c:v>5.9621713294000003</c:v>
                </c:pt>
                <c:pt idx="131">
                  <c:v>5.9593686574999998</c:v>
                </c:pt>
                <c:pt idx="132">
                  <c:v>6.7888385247</c:v>
                </c:pt>
                <c:pt idx="133">
                  <c:v>6.0923560055000001</c:v>
                </c:pt>
                <c:pt idx="134">
                  <c:v>6.0247070164999998</c:v>
                </c:pt>
                <c:pt idx="135">
                  <c:v>6.4658444565000002</c:v>
                </c:pt>
                <c:pt idx="136">
                  <c:v>4.9271878660999997</c:v>
                </c:pt>
                <c:pt idx="137">
                  <c:v>5.3591408568999999</c:v>
                </c:pt>
                <c:pt idx="138">
                  <c:v>4.8770850413</c:v>
                </c:pt>
                <c:pt idx="139">
                  <c:v>5.0181560011000004</c:v>
                </c:pt>
                <c:pt idx="140">
                  <c:v>5.2793651750999997</c:v>
                </c:pt>
                <c:pt idx="141">
                  <c:v>4.7951143064000004</c:v>
                </c:pt>
                <c:pt idx="142">
                  <c:v>4.7342388061999996</c:v>
                </c:pt>
                <c:pt idx="143">
                  <c:v>4.7630777405</c:v>
                </c:pt>
                <c:pt idx="144">
                  <c:v>4.6882429625000004</c:v>
                </c:pt>
                <c:pt idx="145">
                  <c:v>4.2548519103000002</c:v>
                </c:pt>
                <c:pt idx="146">
                  <c:v>5.1927760216000003</c:v>
                </c:pt>
                <c:pt idx="147">
                  <c:v>5.1594494943000004</c:v>
                </c:pt>
                <c:pt idx="148">
                  <c:v>5.2087276596000001</c:v>
                </c:pt>
                <c:pt idx="149">
                  <c:v>5.1264825693000002</c:v>
                </c:pt>
                <c:pt idx="150">
                  <c:v>5.1598617005999996</c:v>
                </c:pt>
                <c:pt idx="151">
                  <c:v>5.1224662003999999</c:v>
                </c:pt>
                <c:pt idx="152">
                  <c:v>5.4282114173</c:v>
                </c:pt>
                <c:pt idx="153">
                  <c:v>5.4545056809999997</c:v>
                </c:pt>
                <c:pt idx="154">
                  <c:v>5.4405039256999999</c:v>
                </c:pt>
                <c:pt idx="155">
                  <c:v>5.5191798511999997</c:v>
                </c:pt>
                <c:pt idx="156">
                  <c:v>5.3965216370000002</c:v>
                </c:pt>
                <c:pt idx="157">
                  <c:v>5.5740346358000004</c:v>
                </c:pt>
                <c:pt idx="158">
                  <c:v>5.7007987911000004</c:v>
                </c:pt>
                <c:pt idx="159">
                  <c:v>5.8428023357000001</c:v>
                </c:pt>
                <c:pt idx="160">
                  <c:v>6.0277957591</c:v>
                </c:pt>
                <c:pt idx="161">
                  <c:v>6.1827249747000002</c:v>
                </c:pt>
                <c:pt idx="162">
                  <c:v>6.0613898696000001</c:v>
                </c:pt>
                <c:pt idx="163">
                  <c:v>6.2010449375999999</c:v>
                </c:pt>
                <c:pt idx="164">
                  <c:v>6.2793583623</c:v>
                </c:pt>
                <c:pt idx="165">
                  <c:v>6.1130110212000002</c:v>
                </c:pt>
                <c:pt idx="166">
                  <c:v>6.25589715</c:v>
                </c:pt>
                <c:pt idx="167">
                  <c:v>6.4318711647000004</c:v>
                </c:pt>
                <c:pt idx="168">
                  <c:v>6.3458977273999997</c:v>
                </c:pt>
                <c:pt idx="169">
                  <c:v>6.5659618671000004</c:v>
                </c:pt>
                <c:pt idx="170">
                  <c:v>6.6440616457999999</c:v>
                </c:pt>
                <c:pt idx="171">
                  <c:v>6.5288285508000001</c:v>
                </c:pt>
                <c:pt idx="172">
                  <c:v>6.6656660152000002</c:v>
                </c:pt>
                <c:pt idx="173">
                  <c:v>6.6682495686000003</c:v>
                </c:pt>
                <c:pt idx="174">
                  <c:v>6.6441199421999997</c:v>
                </c:pt>
                <c:pt idx="175">
                  <c:v>6.6189051804999997</c:v>
                </c:pt>
                <c:pt idx="176">
                  <c:v>6.7456983032000002</c:v>
                </c:pt>
                <c:pt idx="177">
                  <c:v>6.7205693481999997</c:v>
                </c:pt>
                <c:pt idx="178">
                  <c:v>6.7263699140000002</c:v>
                </c:pt>
                <c:pt idx="179">
                  <c:v>6.7239567517000003</c:v>
                </c:pt>
                <c:pt idx="180">
                  <c:v>6.5297500208999999</c:v>
                </c:pt>
                <c:pt idx="181">
                  <c:v>6.8014119339999999</c:v>
                </c:pt>
                <c:pt idx="182">
                  <c:v>6.7112106599999999</c:v>
                </c:pt>
                <c:pt idx="183">
                  <c:v>6.5123891243000003</c:v>
                </c:pt>
                <c:pt idx="184">
                  <c:v>6.9919348317000001</c:v>
                </c:pt>
                <c:pt idx="185">
                  <c:v>6.8419312546000004</c:v>
                </c:pt>
                <c:pt idx="186">
                  <c:v>6.4869922491000001</c:v>
                </c:pt>
                <c:pt idx="187">
                  <c:v>6.3815428552000002</c:v>
                </c:pt>
                <c:pt idx="188">
                  <c:v>6.4773995404000004</c:v>
                </c:pt>
                <c:pt idx="189">
                  <c:v>6.7702335306999997</c:v>
                </c:pt>
                <c:pt idx="190">
                  <c:v>6.8057721053</c:v>
                </c:pt>
                <c:pt idx="191">
                  <c:v>6.8329233859</c:v>
                </c:pt>
                <c:pt idx="192">
                  <c:v>6.8597714332999997</c:v>
                </c:pt>
                <c:pt idx="193">
                  <c:v>6.5855066284000001</c:v>
                </c:pt>
                <c:pt idx="194">
                  <c:v>6.9083872845999998</c:v>
                </c:pt>
                <c:pt idx="195">
                  <c:v>6.9278825406999998</c:v>
                </c:pt>
                <c:pt idx="196">
                  <c:v>7.0440027272999997</c:v>
                </c:pt>
                <c:pt idx="197">
                  <c:v>7.0553375574999997</c:v>
                </c:pt>
                <c:pt idx="198">
                  <c:v>7.0598087584</c:v>
                </c:pt>
                <c:pt idx="199">
                  <c:v>7.057804924</c:v>
                </c:pt>
                <c:pt idx="200">
                  <c:v>7.0506692343999999</c:v>
                </c:pt>
                <c:pt idx="201">
                  <c:v>7.0662294164999997</c:v>
                </c:pt>
                <c:pt idx="202">
                  <c:v>7.0960427746999999</c:v>
                </c:pt>
                <c:pt idx="203">
                  <c:v>7.1181394669999998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A4-4215-BDA1-A710EFAA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dateAx>
        <c:axId val="-976502336"/>
        <c:scaling>
          <c:orientation val="minMax"/>
        </c:scaling>
        <c:delete val="0"/>
        <c:axPos val="b"/>
        <c:numFmt formatCode="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2"/>
        <c:majorTimeUnit val="years"/>
        <c:minorUnit val="1"/>
        <c:minorTimeUnit val="months"/>
      </c:dateAx>
      <c:valAx>
        <c:axId val="-97650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  <a:prstDash val="dash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At val="45444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5835020622422189"/>
          <c:h val="0.71553602068398181"/>
        </c:manualLayout>
      </c:layout>
      <c:areaChart>
        <c:grouping val="stacked"/>
        <c:varyColors val="0"/>
        <c:ser>
          <c:idx val="5"/>
          <c:order val="0"/>
          <c:tx>
            <c:strRef>
              <c:f>'45'!$G$28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  <a:alpha val="70000"/>
              </a:schemeClr>
            </a:solidFill>
            <a:ln>
              <a:noFill/>
            </a:ln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'45'!$G$53:$G$256</c:f>
              <c:numCache>
                <c:formatCode>0.00</c:formatCode>
                <c:ptCount val="204"/>
                <c:pt idx="0">
                  <c:v>1.9268562382000001</c:v>
                </c:pt>
                <c:pt idx="1">
                  <c:v>1.9449806627999999</c:v>
                </c:pt>
                <c:pt idx="2">
                  <c:v>1.8901026751000001</c:v>
                </c:pt>
                <c:pt idx="3">
                  <c:v>1.9109204248</c:v>
                </c:pt>
                <c:pt idx="4">
                  <c:v>1.9039840335</c:v>
                </c:pt>
                <c:pt idx="5">
                  <c:v>1.9033226679999999</c:v>
                </c:pt>
                <c:pt idx="6">
                  <c:v>1.8777481600999999</c:v>
                </c:pt>
                <c:pt idx="7">
                  <c:v>1.8658935672000001</c:v>
                </c:pt>
                <c:pt idx="8">
                  <c:v>1.8893926316</c:v>
                </c:pt>
                <c:pt idx="9">
                  <c:v>1.8691086226</c:v>
                </c:pt>
                <c:pt idx="10">
                  <c:v>1.877872964</c:v>
                </c:pt>
                <c:pt idx="11">
                  <c:v>1.8395943945</c:v>
                </c:pt>
                <c:pt idx="12">
                  <c:v>1.8285901980999999</c:v>
                </c:pt>
                <c:pt idx="13">
                  <c:v>1.8820225707</c:v>
                </c:pt>
                <c:pt idx="14">
                  <c:v>1.9180084412</c:v>
                </c:pt>
                <c:pt idx="15">
                  <c:v>1.9178483764000001</c:v>
                </c:pt>
                <c:pt idx="16">
                  <c:v>1.9113109823000001</c:v>
                </c:pt>
                <c:pt idx="17">
                  <c:v>1.9037817376999999</c:v>
                </c:pt>
                <c:pt idx="18">
                  <c:v>1.894681689</c:v>
                </c:pt>
                <c:pt idx="19">
                  <c:v>1.9102161487</c:v>
                </c:pt>
                <c:pt idx="20">
                  <c:v>1.939562206</c:v>
                </c:pt>
                <c:pt idx="21">
                  <c:v>1.9455124066</c:v>
                </c:pt>
                <c:pt idx="22">
                  <c:v>1.9392529360999999</c:v>
                </c:pt>
                <c:pt idx="23">
                  <c:v>1.9417503594000001</c:v>
                </c:pt>
                <c:pt idx="24">
                  <c:v>1.9028255466999999</c:v>
                </c:pt>
                <c:pt idx="25">
                  <c:v>1.8713092985999999</c:v>
                </c:pt>
                <c:pt idx="26">
                  <c:v>1.9823495222</c:v>
                </c:pt>
                <c:pt idx="27">
                  <c:v>1.9736156399</c:v>
                </c:pt>
                <c:pt idx="28">
                  <c:v>1.9840262789000001</c:v>
                </c:pt>
                <c:pt idx="29">
                  <c:v>1.9858402914</c:v>
                </c:pt>
                <c:pt idx="30">
                  <c:v>1.9714204205000001</c:v>
                </c:pt>
                <c:pt idx="31">
                  <c:v>1.9882743675000001</c:v>
                </c:pt>
                <c:pt idx="32">
                  <c:v>1.9983067569999999</c:v>
                </c:pt>
                <c:pt idx="33">
                  <c:v>2.0271989622</c:v>
                </c:pt>
                <c:pt idx="34">
                  <c:v>2.0489160429000002</c:v>
                </c:pt>
                <c:pt idx="35">
                  <c:v>2.0298476605000002</c:v>
                </c:pt>
                <c:pt idx="36">
                  <c:v>2.0477021974</c:v>
                </c:pt>
                <c:pt idx="37">
                  <c:v>2.0753435645999998</c:v>
                </c:pt>
                <c:pt idx="38">
                  <c:v>2.0437958807999999</c:v>
                </c:pt>
                <c:pt idx="39">
                  <c:v>2.0625997051999998</c:v>
                </c:pt>
                <c:pt idx="40">
                  <c:v>2.1182544012000002</c:v>
                </c:pt>
                <c:pt idx="41">
                  <c:v>2.1054230744</c:v>
                </c:pt>
                <c:pt idx="42">
                  <c:v>2.1262841827000001</c:v>
                </c:pt>
                <c:pt idx="43">
                  <c:v>2.1233477890999999</c:v>
                </c:pt>
                <c:pt idx="44">
                  <c:v>2.1350571828999998</c:v>
                </c:pt>
                <c:pt idx="45">
                  <c:v>2.2184376254</c:v>
                </c:pt>
                <c:pt idx="46">
                  <c:v>2.2318251626999999</c:v>
                </c:pt>
                <c:pt idx="47">
                  <c:v>2.1894159771999999</c:v>
                </c:pt>
                <c:pt idx="48">
                  <c:v>2.2068179348000001</c:v>
                </c:pt>
                <c:pt idx="49">
                  <c:v>2.1760498545</c:v>
                </c:pt>
                <c:pt idx="50">
                  <c:v>2.2668568642000002</c:v>
                </c:pt>
                <c:pt idx="51">
                  <c:v>2.2881670663999998</c:v>
                </c:pt>
                <c:pt idx="52">
                  <c:v>2.2861649852000001</c:v>
                </c:pt>
                <c:pt idx="53">
                  <c:v>2.2796468460999999</c:v>
                </c:pt>
                <c:pt idx="54">
                  <c:v>2.2831802869</c:v>
                </c:pt>
                <c:pt idx="55">
                  <c:v>2.3385184988000001</c:v>
                </c:pt>
                <c:pt idx="56">
                  <c:v>2.3485295612999999</c:v>
                </c:pt>
                <c:pt idx="57">
                  <c:v>2.374221468</c:v>
                </c:pt>
                <c:pt idx="58">
                  <c:v>2.3626244603000002</c:v>
                </c:pt>
                <c:pt idx="59">
                  <c:v>2.3252807902999999</c:v>
                </c:pt>
                <c:pt idx="60">
                  <c:v>2.3839404614999999</c:v>
                </c:pt>
                <c:pt idx="61">
                  <c:v>2.3691120539999999</c:v>
                </c:pt>
                <c:pt idx="62">
                  <c:v>2.4212008147000001</c:v>
                </c:pt>
                <c:pt idx="63">
                  <c:v>2.4159486267000001</c:v>
                </c:pt>
                <c:pt idx="64">
                  <c:v>2.5007170984</c:v>
                </c:pt>
                <c:pt idx="65">
                  <c:v>2.5096075352999998</c:v>
                </c:pt>
                <c:pt idx="66">
                  <c:v>2.5361635659999999</c:v>
                </c:pt>
                <c:pt idx="67">
                  <c:v>2.5583674796000002</c:v>
                </c:pt>
                <c:pt idx="68">
                  <c:v>2.5884832402</c:v>
                </c:pt>
                <c:pt idx="69">
                  <c:v>2.6246365167999999</c:v>
                </c:pt>
                <c:pt idx="70">
                  <c:v>2.6033799355</c:v>
                </c:pt>
                <c:pt idx="71">
                  <c:v>2.6378274871</c:v>
                </c:pt>
                <c:pt idx="72">
                  <c:v>2.6234418533000001</c:v>
                </c:pt>
                <c:pt idx="73">
                  <c:v>2.6156665468</c:v>
                </c:pt>
                <c:pt idx="74">
                  <c:v>2.6531214360000002</c:v>
                </c:pt>
                <c:pt idx="75">
                  <c:v>2.6322439924999999</c:v>
                </c:pt>
                <c:pt idx="76">
                  <c:v>2.5958572852000001</c:v>
                </c:pt>
                <c:pt idx="77">
                  <c:v>2.5492862034999999</c:v>
                </c:pt>
                <c:pt idx="78">
                  <c:v>2.5114658144000002</c:v>
                </c:pt>
                <c:pt idx="79">
                  <c:v>2.4999664648</c:v>
                </c:pt>
                <c:pt idx="80">
                  <c:v>2.4923649198</c:v>
                </c:pt>
                <c:pt idx="81">
                  <c:v>2.4830209453999998</c:v>
                </c:pt>
                <c:pt idx="82">
                  <c:v>2.4275343476</c:v>
                </c:pt>
                <c:pt idx="83">
                  <c:v>2.4292967753000001</c:v>
                </c:pt>
                <c:pt idx="84">
                  <c:v>2.3880353726000001</c:v>
                </c:pt>
                <c:pt idx="85">
                  <c:v>2.3124944683000002</c:v>
                </c:pt>
                <c:pt idx="86">
                  <c:v>2.3357383244999999</c:v>
                </c:pt>
                <c:pt idx="87">
                  <c:v>2.2716922414999998</c:v>
                </c:pt>
                <c:pt idx="88">
                  <c:v>2.2503479867</c:v>
                </c:pt>
                <c:pt idx="89">
                  <c:v>2.2122147806000001</c:v>
                </c:pt>
                <c:pt idx="90">
                  <c:v>2.2145824488999999</c:v>
                </c:pt>
                <c:pt idx="91">
                  <c:v>2.2171702398000002</c:v>
                </c:pt>
                <c:pt idx="92">
                  <c:v>2.2052449743000002</c:v>
                </c:pt>
                <c:pt idx="93">
                  <c:v>2.2144945066999999</c:v>
                </c:pt>
                <c:pt idx="94">
                  <c:v>2.2103277761000002</c:v>
                </c:pt>
                <c:pt idx="95">
                  <c:v>2.1511536111999998</c:v>
                </c:pt>
                <c:pt idx="96">
                  <c:v>2.1173494440999998</c:v>
                </c:pt>
                <c:pt idx="97">
                  <c:v>2.1777826411999999</c:v>
                </c:pt>
                <c:pt idx="98">
                  <c:v>2.2034418810999998</c:v>
                </c:pt>
                <c:pt idx="99">
                  <c:v>2.2171309751999999</c:v>
                </c:pt>
                <c:pt idx="100">
                  <c:v>2.2108967728</c:v>
                </c:pt>
                <c:pt idx="101">
                  <c:v>2.2251447201999999</c:v>
                </c:pt>
                <c:pt idx="102">
                  <c:v>2.2222008635999999</c:v>
                </c:pt>
                <c:pt idx="103">
                  <c:v>2.2614993107000001</c:v>
                </c:pt>
                <c:pt idx="104">
                  <c:v>2.2810481809000001</c:v>
                </c:pt>
                <c:pt idx="105">
                  <c:v>2.3197845593999999</c:v>
                </c:pt>
                <c:pt idx="106">
                  <c:v>2.3809785078000001</c:v>
                </c:pt>
                <c:pt idx="107">
                  <c:v>2.3501674064000002</c:v>
                </c:pt>
                <c:pt idx="108">
                  <c:v>2.3574330914999999</c:v>
                </c:pt>
                <c:pt idx="109">
                  <c:v>2.393396874</c:v>
                </c:pt>
                <c:pt idx="110">
                  <c:v>2.41260801</c:v>
                </c:pt>
                <c:pt idx="111">
                  <c:v>2.4173516503000001</c:v>
                </c:pt>
                <c:pt idx="112">
                  <c:v>2.3876597184000001</c:v>
                </c:pt>
                <c:pt idx="113">
                  <c:v>2.3787917613</c:v>
                </c:pt>
                <c:pt idx="114">
                  <c:v>2.3831343426</c:v>
                </c:pt>
                <c:pt idx="115">
                  <c:v>2.5168795342000001</c:v>
                </c:pt>
                <c:pt idx="116">
                  <c:v>2.4943710885999999</c:v>
                </c:pt>
                <c:pt idx="117">
                  <c:v>2.4907297925999998</c:v>
                </c:pt>
                <c:pt idx="118">
                  <c:v>2.5560592830000002</c:v>
                </c:pt>
                <c:pt idx="119">
                  <c:v>2.5621715002999998</c:v>
                </c:pt>
                <c:pt idx="120">
                  <c:v>2.5236125667999998</c:v>
                </c:pt>
                <c:pt idx="121">
                  <c:v>2.4975398807000002</c:v>
                </c:pt>
                <c:pt idx="122">
                  <c:v>2.4727573414999999</c:v>
                </c:pt>
                <c:pt idx="123">
                  <c:v>2.5460226291999999</c:v>
                </c:pt>
                <c:pt idx="124">
                  <c:v>2.5359499182</c:v>
                </c:pt>
                <c:pt idx="125">
                  <c:v>2.5458390470999999</c:v>
                </c:pt>
                <c:pt idx="126">
                  <c:v>2.5231106419999998</c:v>
                </c:pt>
                <c:pt idx="127">
                  <c:v>2.5162325671999999</c:v>
                </c:pt>
                <c:pt idx="128">
                  <c:v>2.5885102260999999</c:v>
                </c:pt>
                <c:pt idx="129">
                  <c:v>2.6134641954000002</c:v>
                </c:pt>
                <c:pt idx="130">
                  <c:v>2.5856125240000001</c:v>
                </c:pt>
                <c:pt idx="131">
                  <c:v>2.5875176864</c:v>
                </c:pt>
                <c:pt idx="132">
                  <c:v>2.4807506486999999</c:v>
                </c:pt>
                <c:pt idx="133">
                  <c:v>2.4770028497999999</c:v>
                </c:pt>
                <c:pt idx="134">
                  <c:v>2.3872560586999998</c:v>
                </c:pt>
                <c:pt idx="135">
                  <c:v>2.2189569535000002</c:v>
                </c:pt>
                <c:pt idx="136">
                  <c:v>1.790224104</c:v>
                </c:pt>
                <c:pt idx="137">
                  <c:v>2.1228144849000001</c:v>
                </c:pt>
                <c:pt idx="138">
                  <c:v>2.1818316212000002</c:v>
                </c:pt>
                <c:pt idx="139">
                  <c:v>2.1267704282</c:v>
                </c:pt>
                <c:pt idx="140">
                  <c:v>2.0935762926999999</c:v>
                </c:pt>
                <c:pt idx="141">
                  <c:v>2.0274839285000001</c:v>
                </c:pt>
                <c:pt idx="142">
                  <c:v>2.0897193950999999</c:v>
                </c:pt>
                <c:pt idx="143">
                  <c:v>2.0598040428000002</c:v>
                </c:pt>
                <c:pt idx="144">
                  <c:v>2.0421237067</c:v>
                </c:pt>
                <c:pt idx="145">
                  <c:v>1.8509529242</c:v>
                </c:pt>
                <c:pt idx="146">
                  <c:v>2.0199225431999999</c:v>
                </c:pt>
                <c:pt idx="147">
                  <c:v>2.0533786371999998</c:v>
                </c:pt>
                <c:pt idx="148">
                  <c:v>2.0458012344999998</c:v>
                </c:pt>
                <c:pt idx="149">
                  <c:v>2.0278364375</c:v>
                </c:pt>
                <c:pt idx="150">
                  <c:v>2.0296749352000001</c:v>
                </c:pt>
                <c:pt idx="151">
                  <c:v>2.0246981007999998</c:v>
                </c:pt>
                <c:pt idx="152">
                  <c:v>2.0480217056000001</c:v>
                </c:pt>
                <c:pt idx="153">
                  <c:v>2.0733217975999998</c:v>
                </c:pt>
                <c:pt idx="154">
                  <c:v>2.0868725917000002</c:v>
                </c:pt>
                <c:pt idx="155">
                  <c:v>2.0943059693000001</c:v>
                </c:pt>
                <c:pt idx="156">
                  <c:v>1.9993266266</c:v>
                </c:pt>
                <c:pt idx="157">
                  <c:v>2.0277104286999998</c:v>
                </c:pt>
                <c:pt idx="158">
                  <c:v>2.1494467291000001</c:v>
                </c:pt>
                <c:pt idx="159">
                  <c:v>2.1469737519000001</c:v>
                </c:pt>
                <c:pt idx="160">
                  <c:v>2.1166524730999998</c:v>
                </c:pt>
                <c:pt idx="161">
                  <c:v>2.1129175017000001</c:v>
                </c:pt>
                <c:pt idx="162">
                  <c:v>2.1251860192000001</c:v>
                </c:pt>
                <c:pt idx="163">
                  <c:v>2.1247557186999999</c:v>
                </c:pt>
                <c:pt idx="164">
                  <c:v>2.1264250160999998</c:v>
                </c:pt>
                <c:pt idx="165">
                  <c:v>2.1203822927</c:v>
                </c:pt>
                <c:pt idx="166">
                  <c:v>2.1522486794</c:v>
                </c:pt>
                <c:pt idx="167">
                  <c:v>2.0574471342999998</c:v>
                </c:pt>
                <c:pt idx="168">
                  <c:v>2.1036416206999999</c:v>
                </c:pt>
                <c:pt idx="169">
                  <c:v>2.0981119677</c:v>
                </c:pt>
                <c:pt idx="170">
                  <c:v>2.1579441232000001</c:v>
                </c:pt>
                <c:pt idx="171">
                  <c:v>2.1713982605000002</c:v>
                </c:pt>
                <c:pt idx="172">
                  <c:v>2.2140704047000002</c:v>
                </c:pt>
                <c:pt idx="173">
                  <c:v>2.2187519787999999</c:v>
                </c:pt>
                <c:pt idx="174">
                  <c:v>2.1953789253</c:v>
                </c:pt>
                <c:pt idx="175">
                  <c:v>2.2241315321999999</c:v>
                </c:pt>
                <c:pt idx="176">
                  <c:v>2.1794107330000001</c:v>
                </c:pt>
                <c:pt idx="177">
                  <c:v>2.1934519578999998</c:v>
                </c:pt>
                <c:pt idx="178">
                  <c:v>2.220287715</c:v>
                </c:pt>
                <c:pt idx="179">
                  <c:v>2.2255039256</c:v>
                </c:pt>
                <c:pt idx="180">
                  <c:v>2.0943182927000001</c:v>
                </c:pt>
                <c:pt idx="181">
                  <c:v>2.1698885957999998</c:v>
                </c:pt>
                <c:pt idx="182">
                  <c:v>2.1846751978999999</c:v>
                </c:pt>
                <c:pt idx="183">
                  <c:v>2.1546980722</c:v>
                </c:pt>
                <c:pt idx="184">
                  <c:v>2.1416913998</c:v>
                </c:pt>
                <c:pt idx="185">
                  <c:v>2.1214756602999998</c:v>
                </c:pt>
                <c:pt idx="186">
                  <c:v>2.1090013798</c:v>
                </c:pt>
                <c:pt idx="187">
                  <c:v>2.1329578103000002</c:v>
                </c:pt>
                <c:pt idx="188">
                  <c:v>2.2138668636999999</c:v>
                </c:pt>
                <c:pt idx="189">
                  <c:v>2.0508695935999999</c:v>
                </c:pt>
                <c:pt idx="190">
                  <c:v>2.0529622579</c:v>
                </c:pt>
                <c:pt idx="191">
                  <c:v>2.0457687898999999</c:v>
                </c:pt>
                <c:pt idx="192">
                  <c:v>2.0328936230000001</c:v>
                </c:pt>
                <c:pt idx="193">
                  <c:v>2.0182033635000001</c:v>
                </c:pt>
                <c:pt idx="194">
                  <c:v>1.9939380302</c:v>
                </c:pt>
                <c:pt idx="195">
                  <c:v>2.0114354405000001</c:v>
                </c:pt>
                <c:pt idx="196">
                  <c:v>2.0306704097999999</c:v>
                </c:pt>
                <c:pt idx="197">
                  <c:v>2.0403674757000001</c:v>
                </c:pt>
                <c:pt idx="198">
                  <c:v>2.0591859614999999</c:v>
                </c:pt>
                <c:pt idx="199">
                  <c:v>2.0558832583000002</c:v>
                </c:pt>
                <c:pt idx="200">
                  <c:v>2.0499742853999998</c:v>
                </c:pt>
                <c:pt idx="201">
                  <c:v>2.0389342243000002</c:v>
                </c:pt>
                <c:pt idx="202">
                  <c:v>2.0211216014</c:v>
                </c:pt>
                <c:pt idx="203">
                  <c:v>1.9989396290999999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D-4B29-99AD-E30BA95FB218}"/>
            </c:ext>
          </c:extLst>
        </c:ser>
        <c:ser>
          <c:idx val="4"/>
          <c:order val="1"/>
          <c:tx>
            <c:strRef>
              <c:f>'45'!$F$28</c:f>
              <c:strCache>
                <c:ptCount val="1"/>
                <c:pt idx="0">
                  <c:v>Haynesville</c:v>
                </c:pt>
              </c:strCache>
            </c:strRef>
          </c:tx>
          <c:spPr>
            <a:solidFill>
              <a:schemeClr val="bg1">
                <a:lumMod val="65000"/>
                <a:alpha val="70000"/>
              </a:schemeClr>
            </a:solidFill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'45'!$F$53:$F$256</c:f>
              <c:numCache>
                <c:formatCode>0.00</c:formatCode>
                <c:ptCount val="204"/>
                <c:pt idx="0">
                  <c:v>5.5922044838999999E-2</c:v>
                </c:pt>
                <c:pt idx="1">
                  <c:v>5.3877106786000002E-2</c:v>
                </c:pt>
                <c:pt idx="2">
                  <c:v>5.4364725484000002E-2</c:v>
                </c:pt>
                <c:pt idx="3">
                  <c:v>5.2973215999999997E-2</c:v>
                </c:pt>
                <c:pt idx="4">
                  <c:v>5.1250954193999998E-2</c:v>
                </c:pt>
                <c:pt idx="5">
                  <c:v>4.9738021333000003E-2</c:v>
                </c:pt>
                <c:pt idx="6">
                  <c:v>4.8082136774000001E-2</c:v>
                </c:pt>
                <c:pt idx="7">
                  <c:v>4.8637217418999998E-2</c:v>
                </c:pt>
                <c:pt idx="8">
                  <c:v>4.9344613000000002E-2</c:v>
                </c:pt>
                <c:pt idx="9">
                  <c:v>4.7578183548000003E-2</c:v>
                </c:pt>
                <c:pt idx="10">
                  <c:v>4.8751402667000003E-2</c:v>
                </c:pt>
                <c:pt idx="11">
                  <c:v>4.8721872903000001E-2</c:v>
                </c:pt>
                <c:pt idx="12">
                  <c:v>4.7137921612999997E-2</c:v>
                </c:pt>
                <c:pt idx="13">
                  <c:v>4.8132992856999998E-2</c:v>
                </c:pt>
                <c:pt idx="14">
                  <c:v>5.0004938710000002E-2</c:v>
                </c:pt>
                <c:pt idx="15">
                  <c:v>4.8161894667000001E-2</c:v>
                </c:pt>
                <c:pt idx="16">
                  <c:v>4.7378299999999998E-2</c:v>
                </c:pt>
                <c:pt idx="17">
                  <c:v>4.5872329667E-2</c:v>
                </c:pt>
                <c:pt idx="18">
                  <c:v>4.4674184515999998E-2</c:v>
                </c:pt>
                <c:pt idx="19">
                  <c:v>4.4678813870999999E-2</c:v>
                </c:pt>
                <c:pt idx="20">
                  <c:v>4.4138581667E-2</c:v>
                </c:pt>
                <c:pt idx="21">
                  <c:v>4.4438782581000001E-2</c:v>
                </c:pt>
                <c:pt idx="22">
                  <c:v>4.5781805666999999E-2</c:v>
                </c:pt>
                <c:pt idx="23">
                  <c:v>4.6101127419E-2</c:v>
                </c:pt>
                <c:pt idx="24">
                  <c:v>4.5191662580999999E-2</c:v>
                </c:pt>
                <c:pt idx="25">
                  <c:v>4.5192458929E-2</c:v>
                </c:pt>
                <c:pt idx="26">
                  <c:v>4.5901953870999997E-2</c:v>
                </c:pt>
                <c:pt idx="27">
                  <c:v>4.4159273999999998E-2</c:v>
                </c:pt>
                <c:pt idx="28">
                  <c:v>4.4970602258000002E-2</c:v>
                </c:pt>
                <c:pt idx="29">
                  <c:v>4.3018857333000003E-2</c:v>
                </c:pt>
                <c:pt idx="30">
                  <c:v>4.1874328065000001E-2</c:v>
                </c:pt>
                <c:pt idx="31">
                  <c:v>4.1206717097000002E-2</c:v>
                </c:pt>
                <c:pt idx="32">
                  <c:v>4.0901233332999998E-2</c:v>
                </c:pt>
                <c:pt idx="33">
                  <c:v>4.1820572903000001E-2</c:v>
                </c:pt>
                <c:pt idx="34">
                  <c:v>4.3853529332999998E-2</c:v>
                </c:pt>
                <c:pt idx="35">
                  <c:v>4.8092001613E-2</c:v>
                </c:pt>
                <c:pt idx="36">
                  <c:v>4.5805641289999997E-2</c:v>
                </c:pt>
                <c:pt idx="37">
                  <c:v>4.5556764138E-2</c:v>
                </c:pt>
                <c:pt idx="38">
                  <c:v>4.4974109031999998E-2</c:v>
                </c:pt>
                <c:pt idx="39">
                  <c:v>4.4959254667000001E-2</c:v>
                </c:pt>
                <c:pt idx="40">
                  <c:v>4.4129389677000003E-2</c:v>
                </c:pt>
                <c:pt idx="41">
                  <c:v>4.3403308000000002E-2</c:v>
                </c:pt>
                <c:pt idx="42">
                  <c:v>4.3979061935000001E-2</c:v>
                </c:pt>
                <c:pt idx="43">
                  <c:v>4.3797232258000002E-2</c:v>
                </c:pt>
                <c:pt idx="44">
                  <c:v>4.4399464999999999E-2</c:v>
                </c:pt>
                <c:pt idx="45">
                  <c:v>4.5849948065E-2</c:v>
                </c:pt>
                <c:pt idx="46">
                  <c:v>4.6316258667000003E-2</c:v>
                </c:pt>
                <c:pt idx="47">
                  <c:v>4.5358759677000003E-2</c:v>
                </c:pt>
                <c:pt idx="48">
                  <c:v>4.8463557097000003E-2</c:v>
                </c:pt>
                <c:pt idx="49">
                  <c:v>4.9307469286000001E-2</c:v>
                </c:pt>
                <c:pt idx="50">
                  <c:v>4.8719434194000003E-2</c:v>
                </c:pt>
                <c:pt idx="51">
                  <c:v>4.8453754332999997E-2</c:v>
                </c:pt>
                <c:pt idx="52">
                  <c:v>4.6998651289999999E-2</c:v>
                </c:pt>
                <c:pt idx="53">
                  <c:v>4.6106005333000001E-2</c:v>
                </c:pt>
                <c:pt idx="54">
                  <c:v>4.5779607742000003E-2</c:v>
                </c:pt>
                <c:pt idx="55">
                  <c:v>4.5525480968E-2</c:v>
                </c:pt>
                <c:pt idx="56">
                  <c:v>4.4366789667000001E-2</c:v>
                </c:pt>
                <c:pt idx="57">
                  <c:v>4.6957428709999999E-2</c:v>
                </c:pt>
                <c:pt idx="58">
                  <c:v>4.6560904666999997E-2</c:v>
                </c:pt>
                <c:pt idx="59">
                  <c:v>4.6969917742000003E-2</c:v>
                </c:pt>
                <c:pt idx="60">
                  <c:v>4.6717543548E-2</c:v>
                </c:pt>
                <c:pt idx="61">
                  <c:v>4.7897690713999998E-2</c:v>
                </c:pt>
                <c:pt idx="62">
                  <c:v>4.8566504838999998E-2</c:v>
                </c:pt>
                <c:pt idx="63">
                  <c:v>4.8428236333000002E-2</c:v>
                </c:pt>
                <c:pt idx="64">
                  <c:v>4.7878126128999998E-2</c:v>
                </c:pt>
                <c:pt idx="65">
                  <c:v>4.8900210999999999E-2</c:v>
                </c:pt>
                <c:pt idx="66">
                  <c:v>4.8087552903E-2</c:v>
                </c:pt>
                <c:pt idx="67">
                  <c:v>4.8658600968000003E-2</c:v>
                </c:pt>
                <c:pt idx="68">
                  <c:v>4.8805131666999998E-2</c:v>
                </c:pt>
                <c:pt idx="69">
                  <c:v>4.9098561935E-2</c:v>
                </c:pt>
                <c:pt idx="70">
                  <c:v>4.9157798332999998E-2</c:v>
                </c:pt>
                <c:pt idx="71">
                  <c:v>4.9216946451999997E-2</c:v>
                </c:pt>
                <c:pt idx="72">
                  <c:v>4.9034994515999998E-2</c:v>
                </c:pt>
                <c:pt idx="73">
                  <c:v>4.8546093929E-2</c:v>
                </c:pt>
                <c:pt idx="74">
                  <c:v>4.8059797741999997E-2</c:v>
                </c:pt>
                <c:pt idx="75">
                  <c:v>4.7344120332999999E-2</c:v>
                </c:pt>
                <c:pt idx="76">
                  <c:v>4.5125110322999998E-2</c:v>
                </c:pt>
                <c:pt idx="77">
                  <c:v>4.5187758000000001E-2</c:v>
                </c:pt>
                <c:pt idx="78">
                  <c:v>4.4195510323000002E-2</c:v>
                </c:pt>
                <c:pt idx="79">
                  <c:v>4.3183362581000001E-2</c:v>
                </c:pt>
                <c:pt idx="80">
                  <c:v>4.3323467999999997E-2</c:v>
                </c:pt>
                <c:pt idx="81">
                  <c:v>4.2462190968000003E-2</c:v>
                </c:pt>
                <c:pt idx="82">
                  <c:v>4.3164688333000002E-2</c:v>
                </c:pt>
                <c:pt idx="83">
                  <c:v>4.3711261612999999E-2</c:v>
                </c:pt>
                <c:pt idx="84">
                  <c:v>4.3682358065000003E-2</c:v>
                </c:pt>
                <c:pt idx="85">
                  <c:v>4.2392831034000003E-2</c:v>
                </c:pt>
                <c:pt idx="86">
                  <c:v>3.9895495484000003E-2</c:v>
                </c:pt>
                <c:pt idx="87">
                  <c:v>3.9788162666999999E-2</c:v>
                </c:pt>
                <c:pt idx="88">
                  <c:v>3.8851618386999999E-2</c:v>
                </c:pt>
                <c:pt idx="89">
                  <c:v>3.7820657666999997E-2</c:v>
                </c:pt>
                <c:pt idx="90">
                  <c:v>3.7227727418999997E-2</c:v>
                </c:pt>
                <c:pt idx="91">
                  <c:v>3.7496051613E-2</c:v>
                </c:pt>
                <c:pt idx="92">
                  <c:v>3.7720779667E-2</c:v>
                </c:pt>
                <c:pt idx="93">
                  <c:v>3.8592387096999997E-2</c:v>
                </c:pt>
                <c:pt idx="94">
                  <c:v>3.8843411000000001E-2</c:v>
                </c:pt>
                <c:pt idx="95">
                  <c:v>3.8584532258000001E-2</c:v>
                </c:pt>
                <c:pt idx="96">
                  <c:v>3.9037810644999997E-2</c:v>
                </c:pt>
                <c:pt idx="97">
                  <c:v>3.9886990714000002E-2</c:v>
                </c:pt>
                <c:pt idx="98">
                  <c:v>3.8608676452000001E-2</c:v>
                </c:pt>
                <c:pt idx="99">
                  <c:v>3.8083665332999998E-2</c:v>
                </c:pt>
                <c:pt idx="100">
                  <c:v>3.6624881290000001E-2</c:v>
                </c:pt>
                <c:pt idx="101">
                  <c:v>3.7122371666999998E-2</c:v>
                </c:pt>
                <c:pt idx="102">
                  <c:v>3.6624792902999997E-2</c:v>
                </c:pt>
                <c:pt idx="103">
                  <c:v>3.6310419677000001E-2</c:v>
                </c:pt>
                <c:pt idx="104">
                  <c:v>3.7188192666999999E-2</c:v>
                </c:pt>
                <c:pt idx="105">
                  <c:v>3.7030941290000001E-2</c:v>
                </c:pt>
                <c:pt idx="106">
                  <c:v>3.7198448000000002E-2</c:v>
                </c:pt>
                <c:pt idx="107">
                  <c:v>3.7610961613000003E-2</c:v>
                </c:pt>
                <c:pt idx="108">
                  <c:v>3.6854182258000003E-2</c:v>
                </c:pt>
                <c:pt idx="109">
                  <c:v>3.7806390714E-2</c:v>
                </c:pt>
                <c:pt idx="110">
                  <c:v>3.7002478387E-2</c:v>
                </c:pt>
                <c:pt idx="111">
                  <c:v>3.6859023999999997E-2</c:v>
                </c:pt>
                <c:pt idx="112">
                  <c:v>3.7286107096999997E-2</c:v>
                </c:pt>
                <c:pt idx="113">
                  <c:v>3.6156149667000002E-2</c:v>
                </c:pt>
                <c:pt idx="114">
                  <c:v>3.5832690644999998E-2</c:v>
                </c:pt>
                <c:pt idx="115">
                  <c:v>3.6525797742000002E-2</c:v>
                </c:pt>
                <c:pt idx="116">
                  <c:v>3.6097560333000003E-2</c:v>
                </c:pt>
                <c:pt idx="117">
                  <c:v>3.7180913870999997E-2</c:v>
                </c:pt>
                <c:pt idx="118">
                  <c:v>3.8879647667E-2</c:v>
                </c:pt>
                <c:pt idx="119">
                  <c:v>3.9509949032000002E-2</c:v>
                </c:pt>
                <c:pt idx="120">
                  <c:v>3.8585174194000003E-2</c:v>
                </c:pt>
                <c:pt idx="121">
                  <c:v>3.8439174286000001E-2</c:v>
                </c:pt>
                <c:pt idx="122">
                  <c:v>3.7638379031999999E-2</c:v>
                </c:pt>
                <c:pt idx="123">
                  <c:v>3.6450618333E-2</c:v>
                </c:pt>
                <c:pt idx="124">
                  <c:v>3.4126264194E-2</c:v>
                </c:pt>
                <c:pt idx="125">
                  <c:v>3.5490730333000001E-2</c:v>
                </c:pt>
                <c:pt idx="126">
                  <c:v>3.6344371612999998E-2</c:v>
                </c:pt>
                <c:pt idx="127">
                  <c:v>3.5537676129000002E-2</c:v>
                </c:pt>
                <c:pt idx="128">
                  <c:v>3.5882923333E-2</c:v>
                </c:pt>
                <c:pt idx="129">
                  <c:v>3.5800199999999997E-2</c:v>
                </c:pt>
                <c:pt idx="130">
                  <c:v>3.6261546667000003E-2</c:v>
                </c:pt>
                <c:pt idx="131">
                  <c:v>3.7173065806000001E-2</c:v>
                </c:pt>
                <c:pt idx="132">
                  <c:v>3.7611036774000003E-2</c:v>
                </c:pt>
                <c:pt idx="133">
                  <c:v>3.6964648965999998E-2</c:v>
                </c:pt>
                <c:pt idx="134">
                  <c:v>3.6193295484E-2</c:v>
                </c:pt>
                <c:pt idx="135">
                  <c:v>3.2402439333000001E-2</c:v>
                </c:pt>
                <c:pt idx="136">
                  <c:v>2.6560894516000001E-2</c:v>
                </c:pt>
                <c:pt idx="137">
                  <c:v>3.0522255333000001E-2</c:v>
                </c:pt>
                <c:pt idx="138">
                  <c:v>2.9888745806000001E-2</c:v>
                </c:pt>
                <c:pt idx="139">
                  <c:v>2.9305823548000001E-2</c:v>
                </c:pt>
                <c:pt idx="140">
                  <c:v>2.9807934333E-2</c:v>
                </c:pt>
                <c:pt idx="141">
                  <c:v>2.9862174193999998E-2</c:v>
                </c:pt>
                <c:pt idx="142">
                  <c:v>3.0359174667E-2</c:v>
                </c:pt>
                <c:pt idx="143">
                  <c:v>3.1173006452E-2</c:v>
                </c:pt>
                <c:pt idx="144">
                  <c:v>3.0405315483999999E-2</c:v>
                </c:pt>
                <c:pt idx="145">
                  <c:v>2.56445075E-2</c:v>
                </c:pt>
                <c:pt idx="146">
                  <c:v>3.0404340645E-2</c:v>
                </c:pt>
                <c:pt idx="147">
                  <c:v>3.0120755666999999E-2</c:v>
                </c:pt>
                <c:pt idx="148">
                  <c:v>2.8882690323000001E-2</c:v>
                </c:pt>
                <c:pt idx="149">
                  <c:v>2.8979769333000002E-2</c:v>
                </c:pt>
                <c:pt idx="150">
                  <c:v>2.8750685806000001E-2</c:v>
                </c:pt>
                <c:pt idx="151">
                  <c:v>2.8449860322999999E-2</c:v>
                </c:pt>
                <c:pt idx="152">
                  <c:v>2.9962333000000001E-2</c:v>
                </c:pt>
                <c:pt idx="153">
                  <c:v>3.1344437097000001E-2</c:v>
                </c:pt>
                <c:pt idx="154">
                  <c:v>3.2621099000000001E-2</c:v>
                </c:pt>
                <c:pt idx="155">
                  <c:v>3.2822325806000002E-2</c:v>
                </c:pt>
                <c:pt idx="156">
                  <c:v>3.1330990645000001E-2</c:v>
                </c:pt>
                <c:pt idx="157">
                  <c:v>3.2687218214000002E-2</c:v>
                </c:pt>
                <c:pt idx="158">
                  <c:v>3.4174582581E-2</c:v>
                </c:pt>
                <c:pt idx="159">
                  <c:v>3.3625283667000003E-2</c:v>
                </c:pt>
                <c:pt idx="160">
                  <c:v>3.2293964839000003E-2</c:v>
                </c:pt>
                <c:pt idx="161">
                  <c:v>3.1586611000000001E-2</c:v>
                </c:pt>
                <c:pt idx="162">
                  <c:v>3.1313261289999998E-2</c:v>
                </c:pt>
                <c:pt idx="163">
                  <c:v>3.2246423548000003E-2</c:v>
                </c:pt>
                <c:pt idx="164">
                  <c:v>3.3187757667000002E-2</c:v>
                </c:pt>
                <c:pt idx="165">
                  <c:v>3.2511298387000002E-2</c:v>
                </c:pt>
                <c:pt idx="166">
                  <c:v>3.1728721000000001E-2</c:v>
                </c:pt>
                <c:pt idx="167">
                  <c:v>3.0820975160999999E-2</c:v>
                </c:pt>
                <c:pt idx="168">
                  <c:v>3.2766772258000003E-2</c:v>
                </c:pt>
                <c:pt idx="169">
                  <c:v>3.1999991786E-2</c:v>
                </c:pt>
                <c:pt idx="170">
                  <c:v>3.2260634516000003E-2</c:v>
                </c:pt>
                <c:pt idx="171">
                  <c:v>3.1209540000000001E-2</c:v>
                </c:pt>
                <c:pt idx="172">
                  <c:v>3.1805185806000003E-2</c:v>
                </c:pt>
                <c:pt idx="173">
                  <c:v>2.8547215667000001E-2</c:v>
                </c:pt>
                <c:pt idx="174">
                  <c:v>2.9418316773999999E-2</c:v>
                </c:pt>
                <c:pt idx="175">
                  <c:v>2.9491493870999998E-2</c:v>
                </c:pt>
                <c:pt idx="176">
                  <c:v>2.8994504000000001E-2</c:v>
                </c:pt>
                <c:pt idx="177">
                  <c:v>3.0663178065000001E-2</c:v>
                </c:pt>
                <c:pt idx="178">
                  <c:v>3.0080460332999999E-2</c:v>
                </c:pt>
                <c:pt idx="179">
                  <c:v>3.1291362902999997E-2</c:v>
                </c:pt>
                <c:pt idx="180">
                  <c:v>2.8524678386999999E-2</c:v>
                </c:pt>
                <c:pt idx="181">
                  <c:v>2.9651732069E-2</c:v>
                </c:pt>
                <c:pt idx="182">
                  <c:v>3.0343280968E-2</c:v>
                </c:pt>
                <c:pt idx="183">
                  <c:v>2.9334349999999999E-2</c:v>
                </c:pt>
                <c:pt idx="184">
                  <c:v>2.897494129E-2</c:v>
                </c:pt>
                <c:pt idx="185">
                  <c:v>2.9010016999999999E-2</c:v>
                </c:pt>
                <c:pt idx="186">
                  <c:v>3.0203107419000001E-2</c:v>
                </c:pt>
                <c:pt idx="187">
                  <c:v>3.0739672257999999E-2</c:v>
                </c:pt>
                <c:pt idx="188">
                  <c:v>2.9880515E-2</c:v>
                </c:pt>
                <c:pt idx="189">
                  <c:v>2.8500299334000001E-2</c:v>
                </c:pt>
                <c:pt idx="190">
                  <c:v>2.8392605583E-2</c:v>
                </c:pt>
                <c:pt idx="191">
                  <c:v>2.8275334934000002E-2</c:v>
                </c:pt>
                <c:pt idx="192">
                  <c:v>2.8160405893E-2</c:v>
                </c:pt>
                <c:pt idx="193">
                  <c:v>2.8044338815999999E-2</c:v>
                </c:pt>
                <c:pt idx="194">
                  <c:v>2.7928976809E-2</c:v>
                </c:pt>
                <c:pt idx="195">
                  <c:v>2.7830393982000001E-2</c:v>
                </c:pt>
                <c:pt idx="196">
                  <c:v>2.7743481694999999E-2</c:v>
                </c:pt>
                <c:pt idx="197">
                  <c:v>2.7648333973000001E-2</c:v>
                </c:pt>
                <c:pt idx="198">
                  <c:v>2.7547491394999998E-2</c:v>
                </c:pt>
                <c:pt idx="199">
                  <c:v>2.7442943367000001E-2</c:v>
                </c:pt>
                <c:pt idx="200">
                  <c:v>2.7332231331E-2</c:v>
                </c:pt>
                <c:pt idx="201">
                  <c:v>2.7222657149999999E-2</c:v>
                </c:pt>
                <c:pt idx="202">
                  <c:v>2.7114371384999999E-2</c:v>
                </c:pt>
                <c:pt idx="203">
                  <c:v>2.7012997148000002E-2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D-4B29-99AD-E30BA95FB218}"/>
            </c:ext>
          </c:extLst>
        </c:ser>
        <c:ser>
          <c:idx val="2"/>
          <c:order val="2"/>
          <c:tx>
            <c:strRef>
              <c:f>'45'!$E$28</c:f>
              <c:strCache>
                <c:ptCount val="1"/>
                <c:pt idx="0">
                  <c:v>Appalachia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'45'!$E$53:$E$256</c:f>
              <c:numCache>
                <c:formatCode>0.00</c:formatCode>
                <c:ptCount val="204"/>
                <c:pt idx="0">
                  <c:v>3.9462605483999998E-2</c:v>
                </c:pt>
                <c:pt idx="1">
                  <c:v>4.0307560356999998E-2</c:v>
                </c:pt>
                <c:pt idx="2">
                  <c:v>4.256748129E-2</c:v>
                </c:pt>
                <c:pt idx="3">
                  <c:v>4.0456283000000003E-2</c:v>
                </c:pt>
                <c:pt idx="4">
                  <c:v>3.9701131935000002E-2</c:v>
                </c:pt>
                <c:pt idx="5">
                  <c:v>4.1541555666999998E-2</c:v>
                </c:pt>
                <c:pt idx="6">
                  <c:v>3.9272491290000003E-2</c:v>
                </c:pt>
                <c:pt idx="7">
                  <c:v>4.0042053548000001E-2</c:v>
                </c:pt>
                <c:pt idx="8">
                  <c:v>4.1717806667E-2</c:v>
                </c:pt>
                <c:pt idx="9">
                  <c:v>3.9881563548000001E-2</c:v>
                </c:pt>
                <c:pt idx="10">
                  <c:v>4.0164614332999997E-2</c:v>
                </c:pt>
                <c:pt idx="11">
                  <c:v>4.2115570645000003E-2</c:v>
                </c:pt>
                <c:pt idx="12">
                  <c:v>4.0112130968000002E-2</c:v>
                </c:pt>
                <c:pt idx="13">
                  <c:v>3.9639344999999999E-2</c:v>
                </c:pt>
                <c:pt idx="14">
                  <c:v>4.1618602258000001E-2</c:v>
                </c:pt>
                <c:pt idx="15">
                  <c:v>4.1248251E-2</c:v>
                </c:pt>
                <c:pt idx="16">
                  <c:v>4.1156785484000001E-2</c:v>
                </c:pt>
                <c:pt idx="17">
                  <c:v>4.2147279000000003E-2</c:v>
                </c:pt>
                <c:pt idx="18">
                  <c:v>4.2728607097E-2</c:v>
                </c:pt>
                <c:pt idx="19">
                  <c:v>4.2976223225999997E-2</c:v>
                </c:pt>
                <c:pt idx="20">
                  <c:v>4.3892785332999999E-2</c:v>
                </c:pt>
                <c:pt idx="21">
                  <c:v>4.3533574515999998E-2</c:v>
                </c:pt>
                <c:pt idx="22">
                  <c:v>4.4439242667000001E-2</c:v>
                </c:pt>
                <c:pt idx="23">
                  <c:v>4.3522793870999998E-2</c:v>
                </c:pt>
                <c:pt idx="24">
                  <c:v>4.3926431613E-2</c:v>
                </c:pt>
                <c:pt idx="25">
                  <c:v>4.4803151786000001E-2</c:v>
                </c:pt>
                <c:pt idx="26">
                  <c:v>4.5403962903E-2</c:v>
                </c:pt>
                <c:pt idx="27">
                  <c:v>4.5593580000000002E-2</c:v>
                </c:pt>
                <c:pt idx="28">
                  <c:v>4.6887249355000001E-2</c:v>
                </c:pt>
                <c:pt idx="29">
                  <c:v>4.6815571333000003E-2</c:v>
                </c:pt>
                <c:pt idx="30">
                  <c:v>4.6802743548E-2</c:v>
                </c:pt>
                <c:pt idx="31">
                  <c:v>4.9604424193999998E-2</c:v>
                </c:pt>
                <c:pt idx="32">
                  <c:v>4.7496556332999998E-2</c:v>
                </c:pt>
                <c:pt idx="33">
                  <c:v>4.7486112902999998E-2</c:v>
                </c:pt>
                <c:pt idx="34">
                  <c:v>4.8925970667000003E-2</c:v>
                </c:pt>
                <c:pt idx="35">
                  <c:v>4.8695741612999999E-2</c:v>
                </c:pt>
                <c:pt idx="36">
                  <c:v>5.1076151935000001E-2</c:v>
                </c:pt>
                <c:pt idx="37">
                  <c:v>5.2010006206999998E-2</c:v>
                </c:pt>
                <c:pt idx="38">
                  <c:v>5.2901788710000001E-2</c:v>
                </c:pt>
                <c:pt idx="39">
                  <c:v>5.2371171666999998E-2</c:v>
                </c:pt>
                <c:pt idx="40">
                  <c:v>5.1227534839E-2</c:v>
                </c:pt>
                <c:pt idx="41">
                  <c:v>5.2200100333000002E-2</c:v>
                </c:pt>
                <c:pt idx="42">
                  <c:v>5.2895469355000002E-2</c:v>
                </c:pt>
                <c:pt idx="43">
                  <c:v>5.613258871E-2</c:v>
                </c:pt>
                <c:pt idx="44">
                  <c:v>5.7074844E-2</c:v>
                </c:pt>
                <c:pt idx="45">
                  <c:v>5.7927762580999999E-2</c:v>
                </c:pt>
                <c:pt idx="46">
                  <c:v>5.9586156332999997E-2</c:v>
                </c:pt>
                <c:pt idx="47">
                  <c:v>5.9206794839000002E-2</c:v>
                </c:pt>
                <c:pt idx="48">
                  <c:v>6.4501926774000004E-2</c:v>
                </c:pt>
                <c:pt idx="49">
                  <c:v>6.6411429285999996E-2</c:v>
                </c:pt>
                <c:pt idx="50">
                  <c:v>6.8488001290000003E-2</c:v>
                </c:pt>
                <c:pt idx="51">
                  <c:v>7.0519281333000006E-2</c:v>
                </c:pt>
                <c:pt idx="52">
                  <c:v>7.4329023871000002E-2</c:v>
                </c:pt>
                <c:pt idx="53">
                  <c:v>7.7811397667000001E-2</c:v>
                </c:pt>
                <c:pt idx="54">
                  <c:v>9.0644708709999994E-2</c:v>
                </c:pt>
                <c:pt idx="55">
                  <c:v>9.2387512258000001E-2</c:v>
                </c:pt>
                <c:pt idx="56">
                  <c:v>8.9607911999999998E-2</c:v>
                </c:pt>
                <c:pt idx="57">
                  <c:v>8.8941957742000005E-2</c:v>
                </c:pt>
                <c:pt idx="58">
                  <c:v>9.2289236332999999E-2</c:v>
                </c:pt>
                <c:pt idx="59">
                  <c:v>9.1559858386999995E-2</c:v>
                </c:pt>
                <c:pt idx="60">
                  <c:v>9.2159490644999995E-2</c:v>
                </c:pt>
                <c:pt idx="61">
                  <c:v>9.5108717856999994E-2</c:v>
                </c:pt>
                <c:pt idx="62">
                  <c:v>9.5537460323000006E-2</c:v>
                </c:pt>
                <c:pt idx="63">
                  <c:v>9.7169608667000001E-2</c:v>
                </c:pt>
                <c:pt idx="64">
                  <c:v>9.9414379354999999E-2</c:v>
                </c:pt>
                <c:pt idx="65">
                  <c:v>9.9605022000000001E-2</c:v>
                </c:pt>
                <c:pt idx="66">
                  <c:v>0.10305716677</c:v>
                </c:pt>
                <c:pt idx="67">
                  <c:v>0.10699485129</c:v>
                </c:pt>
                <c:pt idx="68">
                  <c:v>0.11008215333</c:v>
                </c:pt>
                <c:pt idx="69">
                  <c:v>0.11517259516</c:v>
                </c:pt>
                <c:pt idx="70">
                  <c:v>0.117462396</c:v>
                </c:pt>
                <c:pt idx="71">
                  <c:v>0.11805580452</c:v>
                </c:pt>
                <c:pt idx="72">
                  <c:v>0.12832370194000001</c:v>
                </c:pt>
                <c:pt idx="73">
                  <c:v>0.13338941606999999</c:v>
                </c:pt>
                <c:pt idx="74">
                  <c:v>0.13440417064999999</c:v>
                </c:pt>
                <c:pt idx="75">
                  <c:v>0.14456915067000001</c:v>
                </c:pt>
                <c:pt idx="76">
                  <c:v>0.14574173452</c:v>
                </c:pt>
                <c:pt idx="77">
                  <c:v>0.14519297867</c:v>
                </c:pt>
                <c:pt idx="78">
                  <c:v>0.14118145226000001</c:v>
                </c:pt>
                <c:pt idx="79">
                  <c:v>0.13840055097000001</c:v>
                </c:pt>
                <c:pt idx="80">
                  <c:v>0.13907609200000001</c:v>
                </c:pt>
                <c:pt idx="81">
                  <c:v>0.14086188516000001</c:v>
                </c:pt>
                <c:pt idx="82">
                  <c:v>0.13991640866999999</c:v>
                </c:pt>
                <c:pt idx="83">
                  <c:v>0.1436698971</c:v>
                </c:pt>
                <c:pt idx="84">
                  <c:v>0.13078603128999999</c:v>
                </c:pt>
                <c:pt idx="85">
                  <c:v>0.12880623759000001</c:v>
                </c:pt>
                <c:pt idx="86">
                  <c:v>0.12692700644999999</c:v>
                </c:pt>
                <c:pt idx="87">
                  <c:v>0.12082255833</c:v>
                </c:pt>
                <c:pt idx="88">
                  <c:v>0.12123675355000001</c:v>
                </c:pt>
                <c:pt idx="89">
                  <c:v>0.118960228</c:v>
                </c:pt>
                <c:pt idx="90">
                  <c:v>0.11203568128999999</c:v>
                </c:pt>
                <c:pt idx="91">
                  <c:v>0.11258085645</c:v>
                </c:pt>
                <c:pt idx="92">
                  <c:v>0.109966734</c:v>
                </c:pt>
                <c:pt idx="93">
                  <c:v>0.10622138065</c:v>
                </c:pt>
                <c:pt idx="94">
                  <c:v>0.107874701</c:v>
                </c:pt>
                <c:pt idx="95">
                  <c:v>0.10676279645</c:v>
                </c:pt>
                <c:pt idx="96">
                  <c:v>0.10944940774</c:v>
                </c:pt>
                <c:pt idx="97">
                  <c:v>0.10927710429</c:v>
                </c:pt>
                <c:pt idx="98">
                  <c:v>0.10788152581</c:v>
                </c:pt>
                <c:pt idx="99">
                  <c:v>0.10667804633</c:v>
                </c:pt>
                <c:pt idx="100">
                  <c:v>0.10742093515999999</c:v>
                </c:pt>
                <c:pt idx="101">
                  <c:v>0.107742092</c:v>
                </c:pt>
                <c:pt idx="102">
                  <c:v>0.11179552645</c:v>
                </c:pt>
                <c:pt idx="103">
                  <c:v>0.11278751838999999</c:v>
                </c:pt>
                <c:pt idx="104">
                  <c:v>0.11176651667</c:v>
                </c:pt>
                <c:pt idx="105">
                  <c:v>0.11725950774</c:v>
                </c:pt>
                <c:pt idx="106">
                  <c:v>0.11812048367</c:v>
                </c:pt>
                <c:pt idx="107">
                  <c:v>0.11611884161</c:v>
                </c:pt>
                <c:pt idx="108">
                  <c:v>0.11282916226</c:v>
                </c:pt>
                <c:pt idx="109">
                  <c:v>0.11383418714</c:v>
                </c:pt>
                <c:pt idx="110">
                  <c:v>0.1148979029</c:v>
                </c:pt>
                <c:pt idx="111">
                  <c:v>0.11967259433000001</c:v>
                </c:pt>
                <c:pt idx="112">
                  <c:v>0.11942110742000001</c:v>
                </c:pt>
                <c:pt idx="113">
                  <c:v>0.119853826</c:v>
                </c:pt>
                <c:pt idx="114">
                  <c:v>0.13285116999999999</c:v>
                </c:pt>
                <c:pt idx="115">
                  <c:v>0.13974238257999999</c:v>
                </c:pt>
                <c:pt idx="116">
                  <c:v>0.142172092</c:v>
                </c:pt>
                <c:pt idx="117">
                  <c:v>0.14743568676999999</c:v>
                </c:pt>
                <c:pt idx="118">
                  <c:v>0.14099960133</c:v>
                </c:pt>
                <c:pt idx="119">
                  <c:v>0.13991610161000001</c:v>
                </c:pt>
                <c:pt idx="120">
                  <c:v>0.13617565644999999</c:v>
                </c:pt>
                <c:pt idx="121">
                  <c:v>0.13114307250000001</c:v>
                </c:pt>
                <c:pt idx="122">
                  <c:v>0.12589406418999999</c:v>
                </c:pt>
                <c:pt idx="123">
                  <c:v>0.14059118933</c:v>
                </c:pt>
                <c:pt idx="124">
                  <c:v>0.14096977064999999</c:v>
                </c:pt>
                <c:pt idx="125">
                  <c:v>0.14392941167000001</c:v>
                </c:pt>
                <c:pt idx="126">
                  <c:v>0.16278677257999999</c:v>
                </c:pt>
                <c:pt idx="127">
                  <c:v>0.16656915</c:v>
                </c:pt>
                <c:pt idx="128">
                  <c:v>0.16963008967000001</c:v>
                </c:pt>
                <c:pt idx="129">
                  <c:v>0.16951040742000001</c:v>
                </c:pt>
                <c:pt idx="130">
                  <c:v>0.16683442667000001</c:v>
                </c:pt>
                <c:pt idx="131">
                  <c:v>0.16316901097</c:v>
                </c:pt>
                <c:pt idx="132">
                  <c:v>0.15600503290000001</c:v>
                </c:pt>
                <c:pt idx="133">
                  <c:v>0.15430463758999999</c:v>
                </c:pt>
                <c:pt idx="134">
                  <c:v>0.14654971581000001</c:v>
                </c:pt>
                <c:pt idx="135">
                  <c:v>0.13087971167000001</c:v>
                </c:pt>
                <c:pt idx="136">
                  <c:v>0.12829598710000001</c:v>
                </c:pt>
                <c:pt idx="137">
                  <c:v>0.13279604033</c:v>
                </c:pt>
                <c:pt idx="138">
                  <c:v>0.13774246065000001</c:v>
                </c:pt>
                <c:pt idx="139">
                  <c:v>0.14732542000000001</c:v>
                </c:pt>
                <c:pt idx="140">
                  <c:v>0.15364768700000001</c:v>
                </c:pt>
                <c:pt idx="141">
                  <c:v>0.13773603419</c:v>
                </c:pt>
                <c:pt idx="142">
                  <c:v>0.13413510367000001</c:v>
                </c:pt>
                <c:pt idx="143">
                  <c:v>0.13588418031999999</c:v>
                </c:pt>
                <c:pt idx="144">
                  <c:v>0.13641034677</c:v>
                </c:pt>
                <c:pt idx="145">
                  <c:v>0.12945416106999999</c:v>
                </c:pt>
                <c:pt idx="146">
                  <c:v>0.13508880097000001</c:v>
                </c:pt>
                <c:pt idx="147">
                  <c:v>0.13356981067000001</c:v>
                </c:pt>
                <c:pt idx="148">
                  <c:v>0.13234647355000001</c:v>
                </c:pt>
                <c:pt idx="149">
                  <c:v>0.129214305</c:v>
                </c:pt>
                <c:pt idx="150">
                  <c:v>0.11728029097000001</c:v>
                </c:pt>
                <c:pt idx="151">
                  <c:v>0.12168920355</c:v>
                </c:pt>
                <c:pt idx="152">
                  <c:v>0.123500991</c:v>
                </c:pt>
                <c:pt idx="153">
                  <c:v>0.11566903581</c:v>
                </c:pt>
                <c:pt idx="154">
                  <c:v>0.11195282733</c:v>
                </c:pt>
                <c:pt idx="155">
                  <c:v>0.11222350645</c:v>
                </c:pt>
                <c:pt idx="156">
                  <c:v>0.11730348871</c:v>
                </c:pt>
                <c:pt idx="157">
                  <c:v>0.11859484429</c:v>
                </c:pt>
                <c:pt idx="158">
                  <c:v>0.12220656548</c:v>
                </c:pt>
                <c:pt idx="159">
                  <c:v>0.12978979099999999</c:v>
                </c:pt>
                <c:pt idx="160">
                  <c:v>0.12770242806000001</c:v>
                </c:pt>
                <c:pt idx="161">
                  <c:v>0.12495055200000001</c:v>
                </c:pt>
                <c:pt idx="162">
                  <c:v>0.12792287805999999</c:v>
                </c:pt>
                <c:pt idx="163">
                  <c:v>0.12557929903000001</c:v>
                </c:pt>
                <c:pt idx="164">
                  <c:v>0.12538027700000001</c:v>
                </c:pt>
                <c:pt idx="165">
                  <c:v>0.13339276999999999</c:v>
                </c:pt>
                <c:pt idx="166">
                  <c:v>0.13581977167000001</c:v>
                </c:pt>
                <c:pt idx="167">
                  <c:v>0.13387231999999999</c:v>
                </c:pt>
                <c:pt idx="168">
                  <c:v>0.14976130387</c:v>
                </c:pt>
                <c:pt idx="169">
                  <c:v>0.15490949607000001</c:v>
                </c:pt>
                <c:pt idx="170">
                  <c:v>0.15209568774000001</c:v>
                </c:pt>
                <c:pt idx="171">
                  <c:v>0.15342878733000001</c:v>
                </c:pt>
                <c:pt idx="172">
                  <c:v>0.15415540871</c:v>
                </c:pt>
                <c:pt idx="173">
                  <c:v>0.15599732632999999</c:v>
                </c:pt>
                <c:pt idx="174">
                  <c:v>0.15200322160999999</c:v>
                </c:pt>
                <c:pt idx="175">
                  <c:v>0.15362532226</c:v>
                </c:pt>
                <c:pt idx="176">
                  <c:v>0.14895873067000001</c:v>
                </c:pt>
                <c:pt idx="177">
                  <c:v>0.16548865484</c:v>
                </c:pt>
                <c:pt idx="178">
                  <c:v>0.16289427433000001</c:v>
                </c:pt>
                <c:pt idx="179">
                  <c:v>0.15542667902999999</c:v>
                </c:pt>
                <c:pt idx="180">
                  <c:v>0.15569616871</c:v>
                </c:pt>
                <c:pt idx="181">
                  <c:v>0.14265915378999999</c:v>
                </c:pt>
                <c:pt idx="182">
                  <c:v>0.14138564903</c:v>
                </c:pt>
                <c:pt idx="183">
                  <c:v>0.156893424</c:v>
                </c:pt>
                <c:pt idx="184">
                  <c:v>0.15707775452</c:v>
                </c:pt>
                <c:pt idx="185">
                  <c:v>0.15555650400000001</c:v>
                </c:pt>
                <c:pt idx="186">
                  <c:v>0.15124652548</c:v>
                </c:pt>
                <c:pt idx="187">
                  <c:v>0.16426765581</c:v>
                </c:pt>
                <c:pt idx="188">
                  <c:v>0.15789189567</c:v>
                </c:pt>
                <c:pt idx="189">
                  <c:v>0.15590197714000001</c:v>
                </c:pt>
                <c:pt idx="190">
                  <c:v>0.16228796607000001</c:v>
                </c:pt>
                <c:pt idx="191">
                  <c:v>0.16898955845999999</c:v>
                </c:pt>
                <c:pt idx="192">
                  <c:v>0.17487394674000001</c:v>
                </c:pt>
                <c:pt idx="193">
                  <c:v>0.17916894933999999</c:v>
                </c:pt>
                <c:pt idx="194">
                  <c:v>0.18240909503</c:v>
                </c:pt>
                <c:pt idx="195">
                  <c:v>0.18460472016000001</c:v>
                </c:pt>
                <c:pt idx="196">
                  <c:v>0.18558293727</c:v>
                </c:pt>
                <c:pt idx="197">
                  <c:v>0.18614427303</c:v>
                </c:pt>
                <c:pt idx="198">
                  <c:v>0.18673773637999999</c:v>
                </c:pt>
                <c:pt idx="199">
                  <c:v>0.18737735339</c:v>
                </c:pt>
                <c:pt idx="200">
                  <c:v>0.18806828271000001</c:v>
                </c:pt>
                <c:pt idx="201">
                  <c:v>0.18921378547000001</c:v>
                </c:pt>
                <c:pt idx="202">
                  <c:v>0.19098038961</c:v>
                </c:pt>
                <c:pt idx="203">
                  <c:v>0.19352290003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D-4B29-99AD-E30BA95FB218}"/>
            </c:ext>
          </c:extLst>
        </c:ser>
        <c:ser>
          <c:idx val="3"/>
          <c:order val="3"/>
          <c:tx>
            <c:strRef>
              <c:f>'45'!$D$28</c:f>
              <c:strCache>
                <c:ptCount val="1"/>
                <c:pt idx="0">
                  <c:v>Bakken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  <a:alpha val="70000"/>
              </a:schemeClr>
            </a:solidFill>
            <a:ln>
              <a:noFill/>
            </a:ln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'45'!$D$53:$D$256</c:f>
              <c:numCache>
                <c:formatCode>0.00</c:formatCode>
                <c:ptCount val="204"/>
                <c:pt idx="0">
                  <c:v>0.19925302871</c:v>
                </c:pt>
                <c:pt idx="1">
                  <c:v>0.20499386464</c:v>
                </c:pt>
                <c:pt idx="2">
                  <c:v>0.20911629323</c:v>
                </c:pt>
                <c:pt idx="3">
                  <c:v>0.21107769867000001</c:v>
                </c:pt>
                <c:pt idx="4">
                  <c:v>0.21907133677000001</c:v>
                </c:pt>
                <c:pt idx="5">
                  <c:v>0.22710330567000001</c:v>
                </c:pt>
                <c:pt idx="6">
                  <c:v>0.23900891452</c:v>
                </c:pt>
                <c:pt idx="7">
                  <c:v>0.24253547871</c:v>
                </c:pt>
                <c:pt idx="8">
                  <c:v>0.24862561233</c:v>
                </c:pt>
                <c:pt idx="9">
                  <c:v>0.25173398289999999</c:v>
                </c:pt>
                <c:pt idx="10">
                  <c:v>0.25550387133000002</c:v>
                </c:pt>
                <c:pt idx="11">
                  <c:v>0.25220292742</c:v>
                </c:pt>
                <c:pt idx="12">
                  <c:v>0.24883105581000001</c:v>
                </c:pt>
                <c:pt idx="13">
                  <c:v>0.27115561821</c:v>
                </c:pt>
                <c:pt idx="14">
                  <c:v>0.28621732226000002</c:v>
                </c:pt>
                <c:pt idx="15">
                  <c:v>0.29345183233</c:v>
                </c:pt>
                <c:pt idx="16">
                  <c:v>0.30865415581</c:v>
                </c:pt>
                <c:pt idx="17">
                  <c:v>0.32381861432999998</c:v>
                </c:pt>
                <c:pt idx="18">
                  <c:v>0.33269258323000001</c:v>
                </c:pt>
                <c:pt idx="19">
                  <c:v>0.34171325096999999</c:v>
                </c:pt>
                <c:pt idx="20">
                  <c:v>0.35693093532999998</c:v>
                </c:pt>
                <c:pt idx="21">
                  <c:v>0.35655928097</c:v>
                </c:pt>
                <c:pt idx="22">
                  <c:v>0.37020470900000002</c:v>
                </c:pt>
                <c:pt idx="23">
                  <c:v>0.35683746903000002</c:v>
                </c:pt>
                <c:pt idx="24">
                  <c:v>0.35363879741999998</c:v>
                </c:pt>
                <c:pt idx="25">
                  <c:v>0.36052832356999998</c:v>
                </c:pt>
                <c:pt idx="26">
                  <c:v>0.37237725161000002</c:v>
                </c:pt>
                <c:pt idx="27">
                  <c:v>0.36329708500000002</c:v>
                </c:pt>
                <c:pt idx="28">
                  <c:v>0.37573226097000001</c:v>
                </c:pt>
                <c:pt idx="29">
                  <c:v>0.39824229799999999</c:v>
                </c:pt>
                <c:pt idx="30">
                  <c:v>0.43898879354999998</c:v>
                </c:pt>
                <c:pt idx="31">
                  <c:v>0.45836587194</c:v>
                </c:pt>
                <c:pt idx="32">
                  <c:v>0.47679612332999999</c:v>
                </c:pt>
                <c:pt idx="33">
                  <c:v>0.50455455258000004</c:v>
                </c:pt>
                <c:pt idx="34">
                  <c:v>0.52517430932999998</c:v>
                </c:pt>
                <c:pt idx="35">
                  <c:v>0.54939433999999998</c:v>
                </c:pt>
                <c:pt idx="36">
                  <c:v>0.56160838064999996</c:v>
                </c:pt>
                <c:pt idx="37">
                  <c:v>0.57525897999999998</c:v>
                </c:pt>
                <c:pt idx="38">
                  <c:v>0.59519534774000005</c:v>
                </c:pt>
                <c:pt idx="39">
                  <c:v>0.63077433100000002</c:v>
                </c:pt>
                <c:pt idx="40">
                  <c:v>0.66307648289999999</c:v>
                </c:pt>
                <c:pt idx="41">
                  <c:v>0.68122723600000001</c:v>
                </c:pt>
                <c:pt idx="42">
                  <c:v>0.69822605838999996</c:v>
                </c:pt>
                <c:pt idx="43">
                  <c:v>0.72752913934999996</c:v>
                </c:pt>
                <c:pt idx="44">
                  <c:v>0.75294309066999998</c:v>
                </c:pt>
                <c:pt idx="45">
                  <c:v>0.77726363515999997</c:v>
                </c:pt>
                <c:pt idx="46">
                  <c:v>0.76393760833000002</c:v>
                </c:pt>
                <c:pt idx="47">
                  <c:v>0.79648865161000004</c:v>
                </c:pt>
                <c:pt idx="48">
                  <c:v>0.76629439742000005</c:v>
                </c:pt>
                <c:pt idx="49">
                  <c:v>0.80990841571000005</c:v>
                </c:pt>
                <c:pt idx="50">
                  <c:v>0.81703661097000002</c:v>
                </c:pt>
                <c:pt idx="51">
                  <c:v>0.82538361199999999</c:v>
                </c:pt>
                <c:pt idx="52">
                  <c:v>0.84245701355000002</c:v>
                </c:pt>
                <c:pt idx="53">
                  <c:v>0.85457163599999997</c:v>
                </c:pt>
                <c:pt idx="54">
                  <c:v>0.90629618032000003</c:v>
                </c:pt>
                <c:pt idx="55">
                  <c:v>0.94459786000000001</c:v>
                </c:pt>
                <c:pt idx="56">
                  <c:v>0.96576121566999995</c:v>
                </c:pt>
                <c:pt idx="57">
                  <c:v>0.97680333128999997</c:v>
                </c:pt>
                <c:pt idx="58">
                  <c:v>1.0097653443000001</c:v>
                </c:pt>
                <c:pt idx="59">
                  <c:v>0.96030905710000003</c:v>
                </c:pt>
                <c:pt idx="60">
                  <c:v>0.96503931613000005</c:v>
                </c:pt>
                <c:pt idx="61">
                  <c:v>0.98012300357000004</c:v>
                </c:pt>
                <c:pt idx="62">
                  <c:v>1.0025775355</c:v>
                </c:pt>
                <c:pt idx="63">
                  <c:v>1.03168832</c:v>
                </c:pt>
                <c:pt idx="64">
                  <c:v>1.0628342032</c:v>
                </c:pt>
                <c:pt idx="65">
                  <c:v>1.1183163957</c:v>
                </c:pt>
                <c:pt idx="66">
                  <c:v>1.1437519165000001</c:v>
                </c:pt>
                <c:pt idx="67">
                  <c:v>1.1608459303000001</c:v>
                </c:pt>
                <c:pt idx="68">
                  <c:v>1.213980568</c:v>
                </c:pt>
                <c:pt idx="69">
                  <c:v>1.2136850852000001</c:v>
                </c:pt>
                <c:pt idx="70">
                  <c:v>1.2195411757000001</c:v>
                </c:pt>
                <c:pt idx="71">
                  <c:v>1.2614140925999999</c:v>
                </c:pt>
                <c:pt idx="72">
                  <c:v>1.2218240093999999</c:v>
                </c:pt>
                <c:pt idx="73">
                  <c:v>1.2121988406999999</c:v>
                </c:pt>
                <c:pt idx="74">
                  <c:v>1.2204622345</c:v>
                </c:pt>
                <c:pt idx="75">
                  <c:v>1.2015620373</c:v>
                </c:pt>
                <c:pt idx="76">
                  <c:v>1.2312850842</c:v>
                </c:pt>
                <c:pt idx="77">
                  <c:v>1.2372285863000001</c:v>
                </c:pt>
                <c:pt idx="78">
                  <c:v>1.2327060423</c:v>
                </c:pt>
                <c:pt idx="79">
                  <c:v>1.2118515676999999</c:v>
                </c:pt>
                <c:pt idx="80">
                  <c:v>1.185677745</c:v>
                </c:pt>
                <c:pt idx="81">
                  <c:v>1.1944314410000001</c:v>
                </c:pt>
                <c:pt idx="82">
                  <c:v>1.2023109027000001</c:v>
                </c:pt>
                <c:pt idx="83">
                  <c:v>1.1719710816</c:v>
                </c:pt>
                <c:pt idx="84">
                  <c:v>1.13921432</c:v>
                </c:pt>
                <c:pt idx="85">
                  <c:v>1.1364512099999999</c:v>
                </c:pt>
                <c:pt idx="86">
                  <c:v>1.1280391942000001</c:v>
                </c:pt>
                <c:pt idx="87">
                  <c:v>1.0580130387</c:v>
                </c:pt>
                <c:pt idx="88">
                  <c:v>1.0631418197</c:v>
                </c:pt>
                <c:pt idx="89">
                  <c:v>1.0430321739999999</c:v>
                </c:pt>
                <c:pt idx="90">
                  <c:v>1.0443261794000001</c:v>
                </c:pt>
                <c:pt idx="91">
                  <c:v>0.99666527160999996</c:v>
                </c:pt>
                <c:pt idx="92">
                  <c:v>0.98563883799999996</c:v>
                </c:pt>
                <c:pt idx="93">
                  <c:v>1.0571980203</c:v>
                </c:pt>
                <c:pt idx="94">
                  <c:v>1.0474486359999999</c:v>
                </c:pt>
                <c:pt idx="95">
                  <c:v>0.95528435064999995</c:v>
                </c:pt>
                <c:pt idx="96">
                  <c:v>0.99553152902999997</c:v>
                </c:pt>
                <c:pt idx="97">
                  <c:v>1.0449170707</c:v>
                </c:pt>
                <c:pt idx="98">
                  <c:v>1.0349067976999999</c:v>
                </c:pt>
                <c:pt idx="99">
                  <c:v>1.0587887976999999</c:v>
                </c:pt>
                <c:pt idx="100">
                  <c:v>1.0468143103000001</c:v>
                </c:pt>
                <c:pt idx="101">
                  <c:v>1.0419349689999999</c:v>
                </c:pt>
                <c:pt idx="102">
                  <c:v>1.0594128300000001</c:v>
                </c:pt>
                <c:pt idx="103">
                  <c:v>1.0975930441999999</c:v>
                </c:pt>
                <c:pt idx="104">
                  <c:v>1.1121399937000001</c:v>
                </c:pt>
                <c:pt idx="105">
                  <c:v>1.1895605271</c:v>
                </c:pt>
                <c:pt idx="106">
                  <c:v>1.1995472213</c:v>
                </c:pt>
                <c:pt idx="107">
                  <c:v>1.1803716396999999</c:v>
                </c:pt>
                <c:pt idx="108">
                  <c:v>1.1793236</c:v>
                </c:pt>
                <c:pt idx="109">
                  <c:v>1.1779425135999999</c:v>
                </c:pt>
                <c:pt idx="110">
                  <c:v>1.1644960039000001</c:v>
                </c:pt>
                <c:pt idx="111">
                  <c:v>1.2284961147</c:v>
                </c:pt>
                <c:pt idx="112">
                  <c:v>1.2499876655</c:v>
                </c:pt>
                <c:pt idx="113">
                  <c:v>1.2367936230000001</c:v>
                </c:pt>
                <c:pt idx="114">
                  <c:v>1.2787870332</c:v>
                </c:pt>
                <c:pt idx="115">
                  <c:v>1.3032233281000001</c:v>
                </c:pt>
                <c:pt idx="116">
                  <c:v>1.3674301163</c:v>
                </c:pt>
                <c:pt idx="117">
                  <c:v>1.4000605696999999</c:v>
                </c:pt>
                <c:pt idx="118">
                  <c:v>1.3876176403</c:v>
                </c:pt>
                <c:pt idx="119">
                  <c:v>1.4106702554999999</c:v>
                </c:pt>
                <c:pt idx="120">
                  <c:v>1.4098190326</c:v>
                </c:pt>
                <c:pt idx="121">
                  <c:v>1.3408979331999999</c:v>
                </c:pt>
                <c:pt idx="122">
                  <c:v>1.3998376852000001</c:v>
                </c:pt>
                <c:pt idx="123">
                  <c:v>1.402786182</c:v>
                </c:pt>
                <c:pt idx="124">
                  <c:v>1.4047795106000001</c:v>
                </c:pt>
                <c:pt idx="125">
                  <c:v>1.4335672882999999</c:v>
                </c:pt>
                <c:pt idx="126">
                  <c:v>1.4529753952</c:v>
                </c:pt>
                <c:pt idx="127">
                  <c:v>1.4857702381</c:v>
                </c:pt>
                <c:pt idx="128">
                  <c:v>1.451566379</c:v>
                </c:pt>
                <c:pt idx="129">
                  <c:v>1.5253493568000001</c:v>
                </c:pt>
                <c:pt idx="130">
                  <c:v>1.528832167</c:v>
                </c:pt>
                <c:pt idx="131">
                  <c:v>1.485935241</c:v>
                </c:pt>
                <c:pt idx="132">
                  <c:v>1.4390178813000001</c:v>
                </c:pt>
                <c:pt idx="133">
                  <c:v>1.4619270079</c:v>
                </c:pt>
                <c:pt idx="134">
                  <c:v>1.4477863032</c:v>
                </c:pt>
                <c:pt idx="135">
                  <c:v>1.2289917067</c:v>
                </c:pt>
                <c:pt idx="136">
                  <c:v>0.86045123290000003</c:v>
                </c:pt>
                <c:pt idx="137">
                  <c:v>0.89978837833000003</c:v>
                </c:pt>
                <c:pt idx="138">
                  <c:v>1.0528881826000001</c:v>
                </c:pt>
                <c:pt idx="139">
                  <c:v>1.1741857125999999</c:v>
                </c:pt>
                <c:pt idx="140">
                  <c:v>1.2285500433000001</c:v>
                </c:pt>
                <c:pt idx="141">
                  <c:v>1.2357034205999999</c:v>
                </c:pt>
                <c:pt idx="142">
                  <c:v>1.2309876603000001</c:v>
                </c:pt>
                <c:pt idx="143">
                  <c:v>1.1952492077000001</c:v>
                </c:pt>
                <c:pt idx="144">
                  <c:v>1.1582250167999999</c:v>
                </c:pt>
                <c:pt idx="145">
                  <c:v>1.0944523861</c:v>
                </c:pt>
                <c:pt idx="146">
                  <c:v>1.1204328244999999</c:v>
                </c:pt>
                <c:pt idx="147">
                  <c:v>1.1330566897000001</c:v>
                </c:pt>
                <c:pt idx="148">
                  <c:v>1.1399085806</c:v>
                </c:pt>
                <c:pt idx="149">
                  <c:v>1.1428810513000001</c:v>
                </c:pt>
                <c:pt idx="150">
                  <c:v>1.0877192655000001</c:v>
                </c:pt>
                <c:pt idx="151">
                  <c:v>1.1201168694000001</c:v>
                </c:pt>
                <c:pt idx="152">
                  <c:v>1.127121963</c:v>
                </c:pt>
                <c:pt idx="153">
                  <c:v>1.1251478248</c:v>
                </c:pt>
                <c:pt idx="154">
                  <c:v>1.1742610723</c:v>
                </c:pt>
                <c:pt idx="155">
                  <c:v>1.1573969606000001</c:v>
                </c:pt>
                <c:pt idx="156">
                  <c:v>1.1019427289999999</c:v>
                </c:pt>
                <c:pt idx="157">
                  <c:v>1.1053218139000001</c:v>
                </c:pt>
                <c:pt idx="158">
                  <c:v>1.1414630428999999</c:v>
                </c:pt>
                <c:pt idx="159">
                  <c:v>0.92527995867000001</c:v>
                </c:pt>
                <c:pt idx="160">
                  <c:v>1.0725318886999999</c:v>
                </c:pt>
                <c:pt idx="161">
                  <c:v>1.1197217162999999</c:v>
                </c:pt>
                <c:pt idx="162">
                  <c:v>1.0909022316000001</c:v>
                </c:pt>
                <c:pt idx="163">
                  <c:v>1.091923449</c:v>
                </c:pt>
                <c:pt idx="164">
                  <c:v>1.1391130537</c:v>
                </c:pt>
                <c:pt idx="165">
                  <c:v>1.1313926052000001</c:v>
                </c:pt>
                <c:pt idx="166">
                  <c:v>1.1156801249999999</c:v>
                </c:pt>
                <c:pt idx="167">
                  <c:v>0.97928707677000004</c:v>
                </c:pt>
                <c:pt idx="168">
                  <c:v>1.0840918281</c:v>
                </c:pt>
                <c:pt idx="169">
                  <c:v>1.1795007379</c:v>
                </c:pt>
                <c:pt idx="170">
                  <c:v>1.1453706351999999</c:v>
                </c:pt>
                <c:pt idx="171">
                  <c:v>1.1520249507</c:v>
                </c:pt>
                <c:pt idx="172">
                  <c:v>1.1547462984000001</c:v>
                </c:pt>
                <c:pt idx="173">
                  <c:v>1.1867236320000001</c:v>
                </c:pt>
                <c:pt idx="174">
                  <c:v>1.195815139</c:v>
                </c:pt>
                <c:pt idx="175">
                  <c:v>1.2351690876999999</c:v>
                </c:pt>
                <c:pt idx="176">
                  <c:v>1.3152112663</c:v>
                </c:pt>
                <c:pt idx="177">
                  <c:v>1.2823790013</c:v>
                </c:pt>
                <c:pt idx="178">
                  <c:v>1.3074640422999999</c:v>
                </c:pt>
                <c:pt idx="179">
                  <c:v>1.3032788094000001</c:v>
                </c:pt>
                <c:pt idx="180">
                  <c:v>1.1313232323</c:v>
                </c:pt>
                <c:pt idx="181">
                  <c:v>1.281027591</c:v>
                </c:pt>
                <c:pt idx="182">
                  <c:v>1.2521632202999999</c:v>
                </c:pt>
                <c:pt idx="183">
                  <c:v>1.2655767733000001</c:v>
                </c:pt>
                <c:pt idx="184">
                  <c:v>1.2209890103000001</c:v>
                </c:pt>
                <c:pt idx="185">
                  <c:v>1.2119765766999999</c:v>
                </c:pt>
                <c:pt idx="186">
                  <c:v>1.1968457535000001</c:v>
                </c:pt>
                <c:pt idx="187">
                  <c:v>1.2128620816</c:v>
                </c:pt>
                <c:pt idx="188">
                  <c:v>1.2371156913000001</c:v>
                </c:pt>
                <c:pt idx="189">
                  <c:v>1.3476398744</c:v>
                </c:pt>
                <c:pt idx="190">
                  <c:v>1.3589449040999999</c:v>
                </c:pt>
                <c:pt idx="191">
                  <c:v>1.3603464885000001</c:v>
                </c:pt>
                <c:pt idx="192">
                  <c:v>1.3578722501</c:v>
                </c:pt>
                <c:pt idx="193">
                  <c:v>1.3502956698999999</c:v>
                </c:pt>
                <c:pt idx="194">
                  <c:v>1.3277989335</c:v>
                </c:pt>
                <c:pt idx="195">
                  <c:v>1.3282642786000001</c:v>
                </c:pt>
                <c:pt idx="196">
                  <c:v>1.3356469977000001</c:v>
                </c:pt>
                <c:pt idx="197">
                  <c:v>1.3464568546</c:v>
                </c:pt>
                <c:pt idx="198">
                  <c:v>1.3561012165999999</c:v>
                </c:pt>
                <c:pt idx="199">
                  <c:v>1.3633056044</c:v>
                </c:pt>
                <c:pt idx="200">
                  <c:v>1.3673672491</c:v>
                </c:pt>
                <c:pt idx="201">
                  <c:v>1.3681204286999999</c:v>
                </c:pt>
                <c:pt idx="202">
                  <c:v>1.3627106188</c:v>
                </c:pt>
                <c:pt idx="203">
                  <c:v>1.3505856558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D-4B29-99AD-E30BA95FB218}"/>
            </c:ext>
          </c:extLst>
        </c:ser>
        <c:ser>
          <c:idx val="1"/>
          <c:order val="4"/>
          <c:tx>
            <c:strRef>
              <c:f>'45'!$C$28</c:f>
              <c:strCache>
                <c:ptCount val="1"/>
                <c:pt idx="0">
                  <c:v>Permian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  <a:alpha val="70000"/>
              </a:schemeClr>
            </a:solidFill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'45'!$C$53:$C$256</c:f>
              <c:numCache>
                <c:formatCode>0.00</c:formatCode>
                <c:ptCount val="204"/>
                <c:pt idx="0">
                  <c:v>0.90918593161000005</c:v>
                </c:pt>
                <c:pt idx="1">
                  <c:v>0.91118451106999998</c:v>
                </c:pt>
                <c:pt idx="2">
                  <c:v>0.90651455161000005</c:v>
                </c:pt>
                <c:pt idx="3">
                  <c:v>0.89283377633000005</c:v>
                </c:pt>
                <c:pt idx="4">
                  <c:v>0.88274163580999998</c:v>
                </c:pt>
                <c:pt idx="5">
                  <c:v>0.86827248933000001</c:v>
                </c:pt>
                <c:pt idx="6">
                  <c:v>0.86070865128999996</c:v>
                </c:pt>
                <c:pt idx="7">
                  <c:v>0.86802274999999995</c:v>
                </c:pt>
                <c:pt idx="8">
                  <c:v>0.87764037733</c:v>
                </c:pt>
                <c:pt idx="9">
                  <c:v>0.88295811741999997</c:v>
                </c:pt>
                <c:pt idx="10">
                  <c:v>0.89519797800000001</c:v>
                </c:pt>
                <c:pt idx="11">
                  <c:v>0.88259097773999995</c:v>
                </c:pt>
                <c:pt idx="12">
                  <c:v>0.89123857805999995</c:v>
                </c:pt>
                <c:pt idx="13">
                  <c:v>0.91297426963999995</c:v>
                </c:pt>
                <c:pt idx="14">
                  <c:v>0.91349266160999998</c:v>
                </c:pt>
                <c:pt idx="15">
                  <c:v>0.90791985567</c:v>
                </c:pt>
                <c:pt idx="16">
                  <c:v>0.91641575742000003</c:v>
                </c:pt>
                <c:pt idx="17">
                  <c:v>0.90979376300000003</c:v>
                </c:pt>
                <c:pt idx="18">
                  <c:v>0.92302407934999997</c:v>
                </c:pt>
                <c:pt idx="19">
                  <c:v>0.92903720032000003</c:v>
                </c:pt>
                <c:pt idx="20">
                  <c:v>0.93653413500000005</c:v>
                </c:pt>
                <c:pt idx="21">
                  <c:v>0.95547903612999996</c:v>
                </c:pt>
                <c:pt idx="22">
                  <c:v>0.96994013700000004</c:v>
                </c:pt>
                <c:pt idx="23">
                  <c:v>0.97803569193999995</c:v>
                </c:pt>
                <c:pt idx="24">
                  <c:v>0.98443101968000002</c:v>
                </c:pt>
                <c:pt idx="25">
                  <c:v>0.90846200464000004</c:v>
                </c:pt>
                <c:pt idx="26">
                  <c:v>0.99908847000000001</c:v>
                </c:pt>
                <c:pt idx="27">
                  <c:v>0.99552243699999998</c:v>
                </c:pt>
                <c:pt idx="28">
                  <c:v>1.007063499</c:v>
                </c:pt>
                <c:pt idx="29">
                  <c:v>1.007987043</c:v>
                </c:pt>
                <c:pt idx="30">
                  <c:v>1.0157027684</c:v>
                </c:pt>
                <c:pt idx="31">
                  <c:v>1.0353050648</c:v>
                </c:pt>
                <c:pt idx="32">
                  <c:v>1.0473783112999999</c:v>
                </c:pt>
                <c:pt idx="33">
                  <c:v>1.0706782665000001</c:v>
                </c:pt>
                <c:pt idx="34">
                  <c:v>1.1024869363000001</c:v>
                </c:pt>
                <c:pt idx="35">
                  <c:v>1.1019415177</c:v>
                </c:pt>
                <c:pt idx="36">
                  <c:v>1.1175518583999999</c:v>
                </c:pt>
                <c:pt idx="37">
                  <c:v>1.1327090821000001</c:v>
                </c:pt>
                <c:pt idx="38">
                  <c:v>1.1439126897</c:v>
                </c:pt>
                <c:pt idx="39">
                  <c:v>1.1617900843</c:v>
                </c:pt>
                <c:pt idx="40">
                  <c:v>1.1684440389999999</c:v>
                </c:pt>
                <c:pt idx="41">
                  <c:v>1.1764231407000001</c:v>
                </c:pt>
                <c:pt idx="42">
                  <c:v>1.2012824868</c:v>
                </c:pt>
                <c:pt idx="43">
                  <c:v>1.2103493335</c:v>
                </c:pt>
                <c:pt idx="44">
                  <c:v>1.2344506383</c:v>
                </c:pt>
                <c:pt idx="45">
                  <c:v>1.2567687755000001</c:v>
                </c:pt>
                <c:pt idx="46">
                  <c:v>1.2803042256999999</c:v>
                </c:pt>
                <c:pt idx="47">
                  <c:v>1.2729054396999999</c:v>
                </c:pt>
                <c:pt idx="48">
                  <c:v>1.2731016852000001</c:v>
                </c:pt>
                <c:pt idx="49">
                  <c:v>1.2979863363999999</c:v>
                </c:pt>
                <c:pt idx="50">
                  <c:v>1.2989044000000001</c:v>
                </c:pt>
                <c:pt idx="51">
                  <c:v>1.3370992129999999</c:v>
                </c:pt>
                <c:pt idx="52">
                  <c:v>1.3520901731999999</c:v>
                </c:pt>
                <c:pt idx="53">
                  <c:v>1.3511825197</c:v>
                </c:pt>
                <c:pt idx="54">
                  <c:v>1.3735639905999999</c:v>
                </c:pt>
                <c:pt idx="55">
                  <c:v>1.3898736955</c:v>
                </c:pt>
                <c:pt idx="56">
                  <c:v>1.4203530373</c:v>
                </c:pt>
                <c:pt idx="57">
                  <c:v>1.4446674523</c:v>
                </c:pt>
                <c:pt idx="58">
                  <c:v>1.4180440983</c:v>
                </c:pt>
                <c:pt idx="59">
                  <c:v>1.4578411147999999</c:v>
                </c:pt>
                <c:pt idx="60">
                  <c:v>1.4960202231999999</c:v>
                </c:pt>
                <c:pt idx="61">
                  <c:v>1.5255640568</c:v>
                </c:pt>
                <c:pt idx="62">
                  <c:v>1.5616038967999999</c:v>
                </c:pt>
                <c:pt idx="63">
                  <c:v>1.5861778200000001</c:v>
                </c:pt>
                <c:pt idx="64">
                  <c:v>1.6008684097000001</c:v>
                </c:pt>
                <c:pt idx="65">
                  <c:v>1.6066698233000001</c:v>
                </c:pt>
                <c:pt idx="66">
                  <c:v>1.6567488387</c:v>
                </c:pt>
                <c:pt idx="67">
                  <c:v>1.6950557677</c:v>
                </c:pt>
                <c:pt idx="68">
                  <c:v>1.6850816333</c:v>
                </c:pt>
                <c:pt idx="69">
                  <c:v>1.7619590323000001</c:v>
                </c:pt>
                <c:pt idx="70">
                  <c:v>1.8179236533000001</c:v>
                </c:pt>
                <c:pt idx="71">
                  <c:v>1.8288305064999999</c:v>
                </c:pt>
                <c:pt idx="72">
                  <c:v>1.7258017419</c:v>
                </c:pt>
                <c:pt idx="73">
                  <c:v>1.8393702643000001</c:v>
                </c:pt>
                <c:pt idx="74">
                  <c:v>1.9167385548</c:v>
                </c:pt>
                <c:pt idx="75">
                  <c:v>1.9413695467000001</c:v>
                </c:pt>
                <c:pt idx="76">
                  <c:v>1.9350428710000001</c:v>
                </c:pt>
                <c:pt idx="77">
                  <c:v>1.9293768867000001</c:v>
                </c:pt>
                <c:pt idx="78">
                  <c:v>1.9026621871</c:v>
                </c:pt>
                <c:pt idx="79">
                  <c:v>1.940791471</c:v>
                </c:pt>
                <c:pt idx="80">
                  <c:v>1.9637447067</c:v>
                </c:pt>
                <c:pt idx="81">
                  <c:v>1.9492994935000001</c:v>
                </c:pt>
                <c:pt idx="82">
                  <c:v>1.9905635233000001</c:v>
                </c:pt>
                <c:pt idx="83">
                  <c:v>1.8733620484</c:v>
                </c:pt>
                <c:pt idx="84">
                  <c:v>1.9522227258</c:v>
                </c:pt>
                <c:pt idx="85">
                  <c:v>1.9941387240999999</c:v>
                </c:pt>
                <c:pt idx="86">
                  <c:v>2.0082435355000001</c:v>
                </c:pt>
                <c:pt idx="87">
                  <c:v>2.0120471932999999</c:v>
                </c:pt>
                <c:pt idx="88">
                  <c:v>2.0105895031999999</c:v>
                </c:pt>
                <c:pt idx="89">
                  <c:v>2.0201710767000001</c:v>
                </c:pt>
                <c:pt idx="90">
                  <c:v>2.0525473871000002</c:v>
                </c:pt>
                <c:pt idx="91">
                  <c:v>2.0743560032000001</c:v>
                </c:pt>
                <c:pt idx="92">
                  <c:v>2.0642309299999999</c:v>
                </c:pt>
                <c:pt idx="93">
                  <c:v>2.1147827419</c:v>
                </c:pt>
                <c:pt idx="94">
                  <c:v>2.1362819866999998</c:v>
                </c:pt>
                <c:pt idx="95">
                  <c:v>2.1399677097000001</c:v>
                </c:pt>
                <c:pt idx="96">
                  <c:v>2.1672462709999998</c:v>
                </c:pt>
                <c:pt idx="97">
                  <c:v>2.2735003856999998</c:v>
                </c:pt>
                <c:pt idx="98">
                  <c:v>2.2917074580999999</c:v>
                </c:pt>
                <c:pt idx="99">
                  <c:v>2.3177549232999999</c:v>
                </c:pt>
                <c:pt idx="100">
                  <c:v>2.4142675194000001</c:v>
                </c:pt>
                <c:pt idx="101">
                  <c:v>2.4377542467</c:v>
                </c:pt>
                <c:pt idx="102">
                  <c:v>2.4701889870999998</c:v>
                </c:pt>
                <c:pt idx="103">
                  <c:v>2.5188605839</c:v>
                </c:pt>
                <c:pt idx="104">
                  <c:v>2.6257021733000001</c:v>
                </c:pt>
                <c:pt idx="105">
                  <c:v>2.7637643999999999</c:v>
                </c:pt>
                <c:pt idx="106">
                  <c:v>2.8560371</c:v>
                </c:pt>
                <c:pt idx="107">
                  <c:v>2.9143790355000001</c:v>
                </c:pt>
                <c:pt idx="108">
                  <c:v>2.9077310097</c:v>
                </c:pt>
                <c:pt idx="109">
                  <c:v>3.0794750142999998</c:v>
                </c:pt>
                <c:pt idx="110">
                  <c:v>3.2393392741999998</c:v>
                </c:pt>
                <c:pt idx="111">
                  <c:v>3.2981825200000001</c:v>
                </c:pt>
                <c:pt idx="112">
                  <c:v>3.3149443968000001</c:v>
                </c:pt>
                <c:pt idx="113">
                  <c:v>3.4240221399999999</c:v>
                </c:pt>
                <c:pt idx="114">
                  <c:v>3.5010056258</c:v>
                </c:pt>
                <c:pt idx="115">
                  <c:v>3.6860734709999998</c:v>
                </c:pt>
                <c:pt idx="116">
                  <c:v>3.7732005033</c:v>
                </c:pt>
                <c:pt idx="117">
                  <c:v>3.8858565871000001</c:v>
                </c:pt>
                <c:pt idx="118">
                  <c:v>3.9676604232999999</c:v>
                </c:pt>
                <c:pt idx="119">
                  <c:v>4.0235888258000001</c:v>
                </c:pt>
                <c:pt idx="120">
                  <c:v>4.0008252839000003</c:v>
                </c:pt>
                <c:pt idx="121">
                  <c:v>4.0853445464</c:v>
                </c:pt>
                <c:pt idx="122">
                  <c:v>4.1267192516</c:v>
                </c:pt>
                <c:pt idx="123">
                  <c:v>4.20946452</c:v>
                </c:pt>
                <c:pt idx="124">
                  <c:v>4.2875112193999998</c:v>
                </c:pt>
                <c:pt idx="125">
                  <c:v>4.30525103</c:v>
                </c:pt>
                <c:pt idx="126">
                  <c:v>4.3655779903000003</c:v>
                </c:pt>
                <c:pt idx="127">
                  <c:v>4.4920852226000001</c:v>
                </c:pt>
                <c:pt idx="128">
                  <c:v>4.5749713966999996</c:v>
                </c:pt>
                <c:pt idx="129">
                  <c:v>4.6585377323000001</c:v>
                </c:pt>
                <c:pt idx="130">
                  <c:v>4.7910615400000003</c:v>
                </c:pt>
                <c:pt idx="131">
                  <c:v>4.8294516128999998</c:v>
                </c:pt>
                <c:pt idx="132">
                  <c:v>4.8645917129000003</c:v>
                </c:pt>
                <c:pt idx="133">
                  <c:v>4.8466848378999998</c:v>
                </c:pt>
                <c:pt idx="134">
                  <c:v>4.9401080902999999</c:v>
                </c:pt>
                <c:pt idx="135">
                  <c:v>4.6372281332999998</c:v>
                </c:pt>
                <c:pt idx="136">
                  <c:v>3.9721003709999998</c:v>
                </c:pt>
                <c:pt idx="137">
                  <c:v>4.3386791032999996</c:v>
                </c:pt>
                <c:pt idx="138">
                  <c:v>4.4019287548000001</c:v>
                </c:pt>
                <c:pt idx="139">
                  <c:v>4.3439148160999999</c:v>
                </c:pt>
                <c:pt idx="140">
                  <c:v>4.3334175899999998</c:v>
                </c:pt>
                <c:pt idx="141">
                  <c:v>4.3847704452</c:v>
                </c:pt>
                <c:pt idx="142">
                  <c:v>4.4242020399999999</c:v>
                </c:pt>
                <c:pt idx="143">
                  <c:v>4.3986592032000003</c:v>
                </c:pt>
                <c:pt idx="144">
                  <c:v>4.4628687322999996</c:v>
                </c:pt>
                <c:pt idx="145">
                  <c:v>3.6951515750000001</c:v>
                </c:pt>
                <c:pt idx="146">
                  <c:v>4.6315606516000001</c:v>
                </c:pt>
                <c:pt idx="147">
                  <c:v>4.6544862033000003</c:v>
                </c:pt>
                <c:pt idx="148">
                  <c:v>4.7275148677000001</c:v>
                </c:pt>
                <c:pt idx="149">
                  <c:v>4.7588475867</c:v>
                </c:pt>
                <c:pt idx="150">
                  <c:v>4.8224789839</c:v>
                </c:pt>
                <c:pt idx="151">
                  <c:v>4.9504564742000001</c:v>
                </c:pt>
                <c:pt idx="152">
                  <c:v>5.0192404599999998</c:v>
                </c:pt>
                <c:pt idx="153">
                  <c:v>5.0951271548000001</c:v>
                </c:pt>
                <c:pt idx="154">
                  <c:v>5.1558586133000004</c:v>
                </c:pt>
                <c:pt idx="155">
                  <c:v>5.1260296838999997</c:v>
                </c:pt>
                <c:pt idx="156">
                  <c:v>5.0064548386999999</c:v>
                </c:pt>
                <c:pt idx="157">
                  <c:v>5.0584598570999999</c:v>
                </c:pt>
                <c:pt idx="158">
                  <c:v>5.2392837225999997</c:v>
                </c:pt>
                <c:pt idx="159">
                  <c:v>5.2905611400000003</c:v>
                </c:pt>
                <c:pt idx="160">
                  <c:v>5.2513412418999996</c:v>
                </c:pt>
                <c:pt idx="161">
                  <c:v>5.2435019967000001</c:v>
                </c:pt>
                <c:pt idx="162">
                  <c:v>5.3452795774000004</c:v>
                </c:pt>
                <c:pt idx="163">
                  <c:v>5.4514516870999996</c:v>
                </c:pt>
                <c:pt idx="164">
                  <c:v>5.6134035366999999</c:v>
                </c:pt>
                <c:pt idx="165">
                  <c:v>5.6384148161000001</c:v>
                </c:pt>
                <c:pt idx="166">
                  <c:v>5.6747043567000004</c:v>
                </c:pt>
                <c:pt idx="167">
                  <c:v>5.6488866903000003</c:v>
                </c:pt>
                <c:pt idx="168">
                  <c:v>5.7543117677</c:v>
                </c:pt>
                <c:pt idx="169">
                  <c:v>5.6867839679000003</c:v>
                </c:pt>
                <c:pt idx="170">
                  <c:v>5.8395282774000004</c:v>
                </c:pt>
                <c:pt idx="171">
                  <c:v>5.8331000499999996</c:v>
                </c:pt>
                <c:pt idx="172">
                  <c:v>5.8361175031999997</c:v>
                </c:pt>
                <c:pt idx="173">
                  <c:v>5.8037237499999996</c:v>
                </c:pt>
                <c:pt idx="174">
                  <c:v>5.8448824773999997</c:v>
                </c:pt>
                <c:pt idx="175">
                  <c:v>5.9544009097000004</c:v>
                </c:pt>
                <c:pt idx="176">
                  <c:v>5.9384544400000001</c:v>
                </c:pt>
                <c:pt idx="177">
                  <c:v>5.9777022290000001</c:v>
                </c:pt>
                <c:pt idx="178">
                  <c:v>6.1570209467000003</c:v>
                </c:pt>
                <c:pt idx="179">
                  <c:v>6.2282524451999999</c:v>
                </c:pt>
                <c:pt idx="180">
                  <c:v>5.9379504289999998</c:v>
                </c:pt>
                <c:pt idx="181">
                  <c:v>6.1820514793000001</c:v>
                </c:pt>
                <c:pt idx="182">
                  <c:v>6.2159761870999999</c:v>
                </c:pt>
                <c:pt idx="183">
                  <c:v>6.2304406866999997</c:v>
                </c:pt>
                <c:pt idx="184">
                  <c:v>6.2485228741999999</c:v>
                </c:pt>
                <c:pt idx="185">
                  <c:v>6.3090030400000003</c:v>
                </c:pt>
                <c:pt idx="186">
                  <c:v>6.3347910323000001</c:v>
                </c:pt>
                <c:pt idx="187">
                  <c:v>6.4536431258000002</c:v>
                </c:pt>
                <c:pt idx="188">
                  <c:v>6.4184273799999998</c:v>
                </c:pt>
                <c:pt idx="189">
                  <c:v>6.5199649366000001</c:v>
                </c:pt>
                <c:pt idx="190">
                  <c:v>6.5396073386999998</c:v>
                </c:pt>
                <c:pt idx="191">
                  <c:v>6.5510180114000001</c:v>
                </c:pt>
                <c:pt idx="192">
                  <c:v>6.4804137013999998</c:v>
                </c:pt>
                <c:pt idx="193">
                  <c:v>6.3341449132000003</c:v>
                </c:pt>
                <c:pt idx="194">
                  <c:v>6.5031001584999997</c:v>
                </c:pt>
                <c:pt idx="195">
                  <c:v>6.5035130292999996</c:v>
                </c:pt>
                <c:pt idx="196">
                  <c:v>6.5057355685999996</c:v>
                </c:pt>
                <c:pt idx="197">
                  <c:v>6.5290668167000003</c:v>
                </c:pt>
                <c:pt idx="198">
                  <c:v>6.5416543296</c:v>
                </c:pt>
                <c:pt idx="199">
                  <c:v>6.5636199623999998</c:v>
                </c:pt>
                <c:pt idx="200">
                  <c:v>6.578730835</c:v>
                </c:pt>
                <c:pt idx="201">
                  <c:v>6.5980399611999996</c:v>
                </c:pt>
                <c:pt idx="202">
                  <c:v>6.6159436093000004</c:v>
                </c:pt>
                <c:pt idx="203">
                  <c:v>6.6312041145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9D-4B29-99AD-E30BA95FB218}"/>
            </c:ext>
          </c:extLst>
        </c:ser>
        <c:ser>
          <c:idx val="0"/>
          <c:order val="5"/>
          <c:tx>
            <c:strRef>
              <c:f>'45'!$B$28</c:f>
              <c:strCache>
                <c:ptCount val="1"/>
                <c:pt idx="0">
                  <c:v>Eagle Ford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</c:spPr>
          <c:cat>
            <c:numRef>
              <c:f>'45'!$A$53:$A$256</c:f>
              <c:numCache>
                <c:formatCode>mmm\ 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'45'!$B$53:$B$256</c:f>
              <c:numCache>
                <c:formatCode>0.00</c:formatCode>
                <c:ptCount val="204"/>
                <c:pt idx="0">
                  <c:v>5.3400832581E-2</c:v>
                </c:pt>
                <c:pt idx="1">
                  <c:v>5.3031841785999997E-2</c:v>
                </c:pt>
                <c:pt idx="2">
                  <c:v>5.1495329355000001E-2</c:v>
                </c:pt>
                <c:pt idx="3">
                  <c:v>5.2082756666999998E-2</c:v>
                </c:pt>
                <c:pt idx="4">
                  <c:v>4.9033312581000001E-2</c:v>
                </c:pt>
                <c:pt idx="5">
                  <c:v>4.7462854999999998E-2</c:v>
                </c:pt>
                <c:pt idx="6">
                  <c:v>4.6734987742000002E-2</c:v>
                </c:pt>
                <c:pt idx="7">
                  <c:v>4.5976638064999999E-2</c:v>
                </c:pt>
                <c:pt idx="8">
                  <c:v>4.7715588332999999E-2</c:v>
                </c:pt>
                <c:pt idx="9">
                  <c:v>4.8996690968000002E-2</c:v>
                </c:pt>
                <c:pt idx="10">
                  <c:v>5.1774346999999998E-2</c:v>
                </c:pt>
                <c:pt idx="11">
                  <c:v>5.2208675805999999E-2</c:v>
                </c:pt>
                <c:pt idx="12">
                  <c:v>5.2886727097E-2</c:v>
                </c:pt>
                <c:pt idx="13">
                  <c:v>5.3836368214000001E-2</c:v>
                </c:pt>
                <c:pt idx="14">
                  <c:v>6.0172122903000003E-2</c:v>
                </c:pt>
                <c:pt idx="15">
                  <c:v>6.2679938332999993E-2</c:v>
                </c:pt>
                <c:pt idx="16">
                  <c:v>6.8220238387000004E-2</c:v>
                </c:pt>
                <c:pt idx="17">
                  <c:v>7.6341174999999997E-2</c:v>
                </c:pt>
                <c:pt idx="18">
                  <c:v>8.1299628710000002E-2</c:v>
                </c:pt>
                <c:pt idx="19">
                  <c:v>8.5076790644999997E-2</c:v>
                </c:pt>
                <c:pt idx="20">
                  <c:v>9.4285499999999994E-2</c:v>
                </c:pt>
                <c:pt idx="21">
                  <c:v>0.10138224355</c:v>
                </c:pt>
                <c:pt idx="22">
                  <c:v>0.11767751832999999</c:v>
                </c:pt>
                <c:pt idx="23">
                  <c:v>0.13844002289999999</c:v>
                </c:pt>
                <c:pt idx="24">
                  <c:v>0.14130560613000001</c:v>
                </c:pt>
                <c:pt idx="25">
                  <c:v>0.15282028643000001</c:v>
                </c:pt>
                <c:pt idx="26">
                  <c:v>0.17278275355</c:v>
                </c:pt>
                <c:pt idx="27">
                  <c:v>0.18747038999999999</c:v>
                </c:pt>
                <c:pt idx="28">
                  <c:v>0.21094536774</c:v>
                </c:pt>
                <c:pt idx="29">
                  <c:v>0.22836885167000001</c:v>
                </c:pt>
                <c:pt idx="30">
                  <c:v>0.26126718774000002</c:v>
                </c:pt>
                <c:pt idx="31">
                  <c:v>0.29420441903</c:v>
                </c:pt>
                <c:pt idx="32">
                  <c:v>0.32817181966999998</c:v>
                </c:pt>
                <c:pt idx="33">
                  <c:v>0.35556534838999998</c:v>
                </c:pt>
                <c:pt idx="34">
                  <c:v>0.39738660666999998</c:v>
                </c:pt>
                <c:pt idx="35">
                  <c:v>0.42258856773999998</c:v>
                </c:pt>
                <c:pt idx="36">
                  <c:v>0.45269984194000001</c:v>
                </c:pt>
                <c:pt idx="37">
                  <c:v>0.47922921724</c:v>
                </c:pt>
                <c:pt idx="38">
                  <c:v>0.50382581612999999</c:v>
                </c:pt>
                <c:pt idx="39">
                  <c:v>0.54922459999999995</c:v>
                </c:pt>
                <c:pt idx="40">
                  <c:v>0.58321688064999999</c:v>
                </c:pt>
                <c:pt idx="41">
                  <c:v>0.60979356333000001</c:v>
                </c:pt>
                <c:pt idx="42">
                  <c:v>0.64171806452000002</c:v>
                </c:pt>
                <c:pt idx="43">
                  <c:v>0.68732928387000003</c:v>
                </c:pt>
                <c:pt idx="44">
                  <c:v>0.69418024667</c:v>
                </c:pt>
                <c:pt idx="45">
                  <c:v>0.73917149355</c:v>
                </c:pt>
                <c:pt idx="46">
                  <c:v>0.77467638667000005</c:v>
                </c:pt>
                <c:pt idx="47">
                  <c:v>0.80781649032000002</c:v>
                </c:pt>
                <c:pt idx="48">
                  <c:v>0.84293024516000004</c:v>
                </c:pt>
                <c:pt idx="49">
                  <c:v>0.88959345356999997</c:v>
                </c:pt>
                <c:pt idx="50">
                  <c:v>0.92842385160999996</c:v>
                </c:pt>
                <c:pt idx="51">
                  <c:v>0.94547405333000001</c:v>
                </c:pt>
                <c:pt idx="52">
                  <c:v>1.0072193677000001</c:v>
                </c:pt>
                <c:pt idx="53">
                  <c:v>1.0602003467000001</c:v>
                </c:pt>
                <c:pt idx="54">
                  <c:v>1.091642429</c:v>
                </c:pt>
                <c:pt idx="55">
                  <c:v>1.1101951065</c:v>
                </c:pt>
                <c:pt idx="56">
                  <c:v>1.1391757899999999</c:v>
                </c:pt>
                <c:pt idx="57">
                  <c:v>1.1312669128999999</c:v>
                </c:pt>
                <c:pt idx="58">
                  <c:v>1.1508822133000001</c:v>
                </c:pt>
                <c:pt idx="59">
                  <c:v>1.2191067355</c:v>
                </c:pt>
                <c:pt idx="60">
                  <c:v>1.2424698258</c:v>
                </c:pt>
                <c:pt idx="61">
                  <c:v>1.2851178071</c:v>
                </c:pt>
                <c:pt idx="62">
                  <c:v>1.3090508484000001</c:v>
                </c:pt>
                <c:pt idx="63">
                  <c:v>1.37919079</c:v>
                </c:pt>
                <c:pt idx="64">
                  <c:v>1.3878122451999999</c:v>
                </c:pt>
                <c:pt idx="65">
                  <c:v>1.4549133732999999</c:v>
                </c:pt>
                <c:pt idx="66">
                  <c:v>1.4993583903000001</c:v>
                </c:pt>
                <c:pt idx="67">
                  <c:v>1.5164979064999999</c:v>
                </c:pt>
                <c:pt idx="68">
                  <c:v>1.5244507866999999</c:v>
                </c:pt>
                <c:pt idx="69">
                  <c:v>1.5571699097</c:v>
                </c:pt>
                <c:pt idx="70">
                  <c:v>1.5977393033</c:v>
                </c:pt>
                <c:pt idx="71">
                  <c:v>1.6834880161000001</c:v>
                </c:pt>
                <c:pt idx="72">
                  <c:v>1.6744993774000001</c:v>
                </c:pt>
                <c:pt idx="73">
                  <c:v>1.7033912178999999</c:v>
                </c:pt>
                <c:pt idx="74">
                  <c:v>1.7159648452</c:v>
                </c:pt>
                <c:pt idx="75">
                  <c:v>1.6673435866999999</c:v>
                </c:pt>
                <c:pt idx="76">
                  <c:v>1.6336366710000001</c:v>
                </c:pt>
                <c:pt idx="77">
                  <c:v>1.5816641667</c:v>
                </c:pt>
                <c:pt idx="78">
                  <c:v>1.5845330161</c:v>
                </c:pt>
                <c:pt idx="79">
                  <c:v>1.5262666839000001</c:v>
                </c:pt>
                <c:pt idx="80">
                  <c:v>1.5115440067000001</c:v>
                </c:pt>
                <c:pt idx="81">
                  <c:v>1.5063228323</c:v>
                </c:pt>
                <c:pt idx="82">
                  <c:v>1.4757051400000001</c:v>
                </c:pt>
                <c:pt idx="83">
                  <c:v>1.4788614710000001</c:v>
                </c:pt>
                <c:pt idx="84">
                  <c:v>1.4411758354999999</c:v>
                </c:pt>
                <c:pt idx="85">
                  <c:v>1.3922769069000001</c:v>
                </c:pt>
                <c:pt idx="86">
                  <c:v>1.3445166323</c:v>
                </c:pt>
                <c:pt idx="87">
                  <c:v>1.3126062533</c:v>
                </c:pt>
                <c:pt idx="88">
                  <c:v>1.2552775225999999</c:v>
                </c:pt>
                <c:pt idx="89">
                  <c:v>1.2246957033000001</c:v>
                </c:pt>
                <c:pt idx="90">
                  <c:v>1.1993405419000001</c:v>
                </c:pt>
                <c:pt idx="91">
                  <c:v>1.1757578742000001</c:v>
                </c:pt>
                <c:pt idx="92">
                  <c:v>1.1802459967000001</c:v>
                </c:pt>
                <c:pt idx="93">
                  <c:v>1.1727082451999999</c:v>
                </c:pt>
                <c:pt idx="94">
                  <c:v>1.1677329267000001</c:v>
                </c:pt>
                <c:pt idx="95">
                  <c:v>1.1691661935</c:v>
                </c:pt>
                <c:pt idx="96">
                  <c:v>1.1759497193999999</c:v>
                </c:pt>
                <c:pt idx="97">
                  <c:v>1.1961980821</c:v>
                </c:pt>
                <c:pt idx="98">
                  <c:v>1.1910128902999999</c:v>
                </c:pt>
                <c:pt idx="99">
                  <c:v>1.17328118</c:v>
                </c:pt>
                <c:pt idx="100">
                  <c:v>1.1777923774000001</c:v>
                </c:pt>
                <c:pt idx="101">
                  <c:v>1.1688114999999999</c:v>
                </c:pt>
                <c:pt idx="102">
                  <c:v>1.1675178644999999</c:v>
                </c:pt>
                <c:pt idx="103">
                  <c:v>1.0483875194000001</c:v>
                </c:pt>
                <c:pt idx="104">
                  <c:v>1.1707535632999999</c:v>
                </c:pt>
                <c:pt idx="105">
                  <c:v>1.2515120871000001</c:v>
                </c:pt>
                <c:pt idx="106">
                  <c:v>1.2865040700000001</c:v>
                </c:pt>
                <c:pt idx="107">
                  <c:v>1.3072867871</c:v>
                </c:pt>
                <c:pt idx="108">
                  <c:v>1.2623778065</c:v>
                </c:pt>
                <c:pt idx="109">
                  <c:v>1.2526982392999999</c:v>
                </c:pt>
                <c:pt idx="110">
                  <c:v>1.2817725194</c:v>
                </c:pt>
                <c:pt idx="111">
                  <c:v>1.2939353033000001</c:v>
                </c:pt>
                <c:pt idx="112">
                  <c:v>1.2904655581</c:v>
                </c:pt>
                <c:pt idx="113">
                  <c:v>1.3301412533000001</c:v>
                </c:pt>
                <c:pt idx="114">
                  <c:v>1.3075679129</c:v>
                </c:pt>
                <c:pt idx="115">
                  <c:v>1.329236329</c:v>
                </c:pt>
                <c:pt idx="116">
                  <c:v>1.3633739199999999</c:v>
                </c:pt>
                <c:pt idx="117">
                  <c:v>1.3162242742000001</c:v>
                </c:pt>
                <c:pt idx="118">
                  <c:v>1.3718870032999999</c:v>
                </c:pt>
                <c:pt idx="119">
                  <c:v>1.3922358419</c:v>
                </c:pt>
                <c:pt idx="120">
                  <c:v>1.3499966065</c:v>
                </c:pt>
                <c:pt idx="121">
                  <c:v>1.3544004214000001</c:v>
                </c:pt>
                <c:pt idx="122">
                  <c:v>1.3406064128999999</c:v>
                </c:pt>
                <c:pt idx="123">
                  <c:v>1.3692692366999999</c:v>
                </c:pt>
                <c:pt idx="124">
                  <c:v>1.3615179677</c:v>
                </c:pt>
                <c:pt idx="125">
                  <c:v>1.3748182366999999</c:v>
                </c:pt>
                <c:pt idx="126">
                  <c:v>1.3810783289999999</c:v>
                </c:pt>
                <c:pt idx="127">
                  <c:v>1.3628062000000001</c:v>
                </c:pt>
                <c:pt idx="128">
                  <c:v>1.4039423499999999</c:v>
                </c:pt>
                <c:pt idx="129">
                  <c:v>1.4147679741999999</c:v>
                </c:pt>
                <c:pt idx="130">
                  <c:v>1.3996378033000001</c:v>
                </c:pt>
                <c:pt idx="131">
                  <c:v>1.4159601742000001</c:v>
                </c:pt>
                <c:pt idx="132">
                  <c:v>1.402710471</c:v>
                </c:pt>
                <c:pt idx="133">
                  <c:v>1.3959049861999999</c:v>
                </c:pt>
                <c:pt idx="134">
                  <c:v>1.3923294258000001</c:v>
                </c:pt>
                <c:pt idx="135">
                  <c:v>1.2895349933</c:v>
                </c:pt>
                <c:pt idx="136">
                  <c:v>0.92778371935000004</c:v>
                </c:pt>
                <c:pt idx="137">
                  <c:v>1.0019355067</c:v>
                </c:pt>
                <c:pt idx="138">
                  <c:v>1.1029226387</c:v>
                </c:pt>
                <c:pt idx="139">
                  <c:v>1.1299559483999999</c:v>
                </c:pt>
                <c:pt idx="140">
                  <c:v>1.1147122</c:v>
                </c:pt>
                <c:pt idx="141">
                  <c:v>1.1218897484000001</c:v>
                </c:pt>
                <c:pt idx="142">
                  <c:v>1.1141594699999999</c:v>
                </c:pt>
                <c:pt idx="143">
                  <c:v>1.0785160645</c:v>
                </c:pt>
                <c:pt idx="144">
                  <c:v>1.0530801097</c:v>
                </c:pt>
                <c:pt idx="145">
                  <c:v>0.89064105357000001</c:v>
                </c:pt>
                <c:pt idx="146">
                  <c:v>1.1028399839</c:v>
                </c:pt>
                <c:pt idx="147">
                  <c:v>1.1073520333</c:v>
                </c:pt>
                <c:pt idx="148">
                  <c:v>1.0885874194</c:v>
                </c:pt>
                <c:pt idx="149">
                  <c:v>1.0825473667000001</c:v>
                </c:pt>
                <c:pt idx="150">
                  <c:v>1.1021634226000001</c:v>
                </c:pt>
                <c:pt idx="151">
                  <c:v>1.1078903418999999</c:v>
                </c:pt>
                <c:pt idx="152">
                  <c:v>1.11930654</c:v>
                </c:pt>
                <c:pt idx="153">
                  <c:v>1.0816735194</c:v>
                </c:pt>
                <c:pt idx="154">
                  <c:v>1.0879444533</c:v>
                </c:pt>
                <c:pt idx="155">
                  <c:v>1.0853527258</c:v>
                </c:pt>
                <c:pt idx="156">
                  <c:v>1.0521083580999999</c:v>
                </c:pt>
                <c:pt idx="157">
                  <c:v>1.0612932036</c:v>
                </c:pt>
                <c:pt idx="158">
                  <c:v>1.0642564452000001</c:v>
                </c:pt>
                <c:pt idx="159">
                  <c:v>1.0906975566999999</c:v>
                </c:pt>
                <c:pt idx="160">
                  <c:v>1.0875367484</c:v>
                </c:pt>
                <c:pt idx="161">
                  <c:v>1.1263950867000001</c:v>
                </c:pt>
                <c:pt idx="162">
                  <c:v>1.1116012451999999</c:v>
                </c:pt>
                <c:pt idx="163">
                  <c:v>1.1222640419000001</c:v>
                </c:pt>
                <c:pt idx="164">
                  <c:v>1.1461023067</c:v>
                </c:pt>
                <c:pt idx="165">
                  <c:v>1.1474147871</c:v>
                </c:pt>
                <c:pt idx="166">
                  <c:v>1.1148064099999999</c:v>
                </c:pt>
                <c:pt idx="167">
                  <c:v>1.0898368452</c:v>
                </c:pt>
                <c:pt idx="168">
                  <c:v>1.1231414</c:v>
                </c:pt>
                <c:pt idx="169">
                  <c:v>1.1394215142999999</c:v>
                </c:pt>
                <c:pt idx="170">
                  <c:v>1.1761568580999999</c:v>
                </c:pt>
                <c:pt idx="171">
                  <c:v>1.1551671400000001</c:v>
                </c:pt>
                <c:pt idx="172">
                  <c:v>1.1878068032</c:v>
                </c:pt>
                <c:pt idx="173">
                  <c:v>1.2040084666999999</c:v>
                </c:pt>
                <c:pt idx="174">
                  <c:v>1.1950999806</c:v>
                </c:pt>
                <c:pt idx="175">
                  <c:v>1.1783489806</c:v>
                </c:pt>
                <c:pt idx="176">
                  <c:v>1.1762885700000001</c:v>
                </c:pt>
                <c:pt idx="177">
                  <c:v>1.1381188516</c:v>
                </c:pt>
                <c:pt idx="178">
                  <c:v>1.1195876232999999</c:v>
                </c:pt>
                <c:pt idx="179">
                  <c:v>1.0787974032000001</c:v>
                </c:pt>
                <c:pt idx="180">
                  <c:v>1.0361153547999999</c:v>
                </c:pt>
                <c:pt idx="181">
                  <c:v>1.0749761724</c:v>
                </c:pt>
                <c:pt idx="182">
                  <c:v>1.0986666547999999</c:v>
                </c:pt>
                <c:pt idx="183">
                  <c:v>1.1554841967</c:v>
                </c:pt>
                <c:pt idx="184">
                  <c:v>1.2100440160999999</c:v>
                </c:pt>
                <c:pt idx="185">
                  <c:v>1.2097858333</c:v>
                </c:pt>
                <c:pt idx="186">
                  <c:v>1.1555401581</c:v>
                </c:pt>
                <c:pt idx="187">
                  <c:v>1.1793454290000001</c:v>
                </c:pt>
                <c:pt idx="188">
                  <c:v>1.1629976733</c:v>
                </c:pt>
                <c:pt idx="189">
                  <c:v>1.1774938990999999</c:v>
                </c:pt>
                <c:pt idx="190">
                  <c:v>1.1870644658</c:v>
                </c:pt>
                <c:pt idx="191">
                  <c:v>1.1915125918</c:v>
                </c:pt>
                <c:pt idx="192">
                  <c:v>1.1632665477999999</c:v>
                </c:pt>
                <c:pt idx="193">
                  <c:v>1.1726614524000001</c:v>
                </c:pt>
                <c:pt idx="194">
                  <c:v>1.1797571453</c:v>
                </c:pt>
                <c:pt idx="195">
                  <c:v>1.1848206182000001</c:v>
                </c:pt>
                <c:pt idx="196">
                  <c:v>1.1881654981000001</c:v>
                </c:pt>
                <c:pt idx="197">
                  <c:v>1.1897366685999999</c:v>
                </c:pt>
                <c:pt idx="198">
                  <c:v>1.1893090308000001</c:v>
                </c:pt>
                <c:pt idx="199">
                  <c:v>1.1871839902000001</c:v>
                </c:pt>
                <c:pt idx="200">
                  <c:v>1.1838094776999999</c:v>
                </c:pt>
                <c:pt idx="201">
                  <c:v>1.1785293808999999</c:v>
                </c:pt>
                <c:pt idx="202">
                  <c:v>1.1710850171</c:v>
                </c:pt>
                <c:pt idx="203">
                  <c:v>1.1625802184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9D-4B29-99AD-E30BA95F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dateAx>
        <c:axId val="-976502336"/>
        <c:scaling>
          <c:orientation val="minMax"/>
        </c:scaling>
        <c:delete val="0"/>
        <c:axPos val="b"/>
        <c:numFmt formatCode="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2"/>
        <c:majorTimeUnit val="years"/>
        <c:minorUnit val="1"/>
        <c:minorTimeUnit val="months"/>
      </c:dateAx>
      <c:valAx>
        <c:axId val="-9765099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  <a:prstDash val="dash"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At val="45444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1073199183435"/>
          <c:y val="0.12353737032870891"/>
          <c:w val="0.77024095946340043"/>
          <c:h val="0.72096081739782525"/>
        </c:manualLayout>
      </c:layout>
      <c:lineChart>
        <c:grouping val="standard"/>
        <c:varyColors val="0"/>
        <c:ser>
          <c:idx val="1"/>
          <c:order val="0"/>
          <c:tx>
            <c:strRef>
              <c:f>'4'!$C$49</c:f>
              <c:strCache>
                <c:ptCount val="1"/>
                <c:pt idx="0">
                  <c:v>monthly history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'4'!$A$50:$A$97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'4'!$C$50:$C$97</c:f>
              <c:numCache>
                <c:formatCode>0.00</c:formatCode>
                <c:ptCount val="48"/>
                <c:pt idx="0">
                  <c:v>98.240221704999996</c:v>
                </c:pt>
                <c:pt idx="1">
                  <c:v>99.199163532</c:v>
                </c:pt>
                <c:pt idx="2">
                  <c:v>99.711064051999998</c:v>
                </c:pt>
                <c:pt idx="3">
                  <c:v>98.900429974000005</c:v>
                </c:pt>
                <c:pt idx="4">
                  <c:v>98.876528574000005</c:v>
                </c:pt>
                <c:pt idx="5">
                  <c:v>99.384694878000005</c:v>
                </c:pt>
                <c:pt idx="6">
                  <c:v>100.65792636</c:v>
                </c:pt>
                <c:pt idx="7">
                  <c:v>101.23395595</c:v>
                </c:pt>
                <c:pt idx="8">
                  <c:v>101.71974014</c:v>
                </c:pt>
                <c:pt idx="9">
                  <c:v>101.76800591</c:v>
                </c:pt>
                <c:pt idx="10">
                  <c:v>101.9387591</c:v>
                </c:pt>
                <c:pt idx="11">
                  <c:v>100.38054997</c:v>
                </c:pt>
                <c:pt idx="12">
                  <c:v>101.12245727</c:v>
                </c:pt>
                <c:pt idx="13">
                  <c:v>101.64768626</c:v>
                </c:pt>
                <c:pt idx="14">
                  <c:v>101.89927684</c:v>
                </c:pt>
                <c:pt idx="15">
                  <c:v>101.63122733</c:v>
                </c:pt>
                <c:pt idx="16">
                  <c:v>101.05956934</c:v>
                </c:pt>
                <c:pt idx="17">
                  <c:v>102.12431242</c:v>
                </c:pt>
                <c:pt idx="18">
                  <c:v>101.62479743</c:v>
                </c:pt>
                <c:pt idx="19">
                  <c:v>101.43379709</c:v>
                </c:pt>
                <c:pt idx="20">
                  <c:v>102.42584275999999</c:v>
                </c:pt>
                <c:pt idx="21">
                  <c:v>102.52719020000001</c:v>
                </c:pt>
                <c:pt idx="22">
                  <c:v>103.32343888</c:v>
                </c:pt>
                <c:pt idx="23">
                  <c:v>103.41282307</c:v>
                </c:pt>
                <c:pt idx="24">
                  <c:v>100.98588417000001</c:v>
                </c:pt>
                <c:pt idx="25">
                  <c:v>102.19274956</c:v>
                </c:pt>
                <c:pt idx="26">
                  <c:v>102.93486793</c:v>
                </c:pt>
                <c:pt idx="27">
                  <c:v>102.70563088</c:v>
                </c:pt>
                <c:pt idx="28">
                  <c:v>102.38588871</c:v>
                </c:pt>
                <c:pt idx="29">
                  <c:v>102.35346706</c:v>
                </c:pt>
                <c:pt idx="30">
                  <c:v>102.69946903</c:v>
                </c:pt>
                <c:pt idx="31">
                  <c:v>102.99734327</c:v>
                </c:pt>
                <c:pt idx="32">
                  <c:v>102.13646331</c:v>
                </c:pt>
                <c:pt idx="33">
                  <c:v>102.77224867</c:v>
                </c:pt>
                <c:pt idx="34">
                  <c:v>103.52016209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A-4EB2-B397-6C856643CDE4}"/>
            </c:ext>
          </c:extLst>
        </c:ser>
        <c:ser>
          <c:idx val="0"/>
          <c:order val="1"/>
          <c:tx>
            <c:strRef>
              <c:f>'4'!$D$49</c:f>
              <c:strCache>
                <c:ptCount val="1"/>
                <c:pt idx="0">
                  <c:v>monthly forecast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'4'!$A$50:$A$97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'4'!$D$50:$D$97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103.52016209</c:v>
                </c:pt>
                <c:pt idx="35">
                  <c:v>103.43338156</c:v>
                </c:pt>
                <c:pt idx="36">
                  <c:v>103.01646967000001</c:v>
                </c:pt>
                <c:pt idx="37">
                  <c:v>103.12979778</c:v>
                </c:pt>
                <c:pt idx="38">
                  <c:v>103.27396855000001</c:v>
                </c:pt>
                <c:pt idx="39">
                  <c:v>103.52471072</c:v>
                </c:pt>
                <c:pt idx="40">
                  <c:v>103.86086515</c:v>
                </c:pt>
                <c:pt idx="41">
                  <c:v>104.35362411</c:v>
                </c:pt>
                <c:pt idx="42">
                  <c:v>104.65896247000001</c:v>
                </c:pt>
                <c:pt idx="43">
                  <c:v>104.74434049</c:v>
                </c:pt>
                <c:pt idx="44">
                  <c:v>104.70809778</c:v>
                </c:pt>
                <c:pt idx="45">
                  <c:v>104.96970994</c:v>
                </c:pt>
                <c:pt idx="46">
                  <c:v>105.40376123</c:v>
                </c:pt>
                <c:pt idx="47">
                  <c:v>105.20462273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A-4EB2-B397-6C856643CDE4}"/>
            </c:ext>
          </c:extLst>
        </c:ser>
        <c:ser>
          <c:idx val="2"/>
          <c:order val="2"/>
          <c:tx>
            <c:strRef>
              <c:f>'4'!$E$49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'4'!$E$50:$E$97</c:f>
              <c:numCache>
                <c:formatCode>0.000</c:formatCode>
                <c:ptCount val="48"/>
                <c:pt idx="1">
                  <c:v>100.16758667875</c:v>
                </c:pt>
                <c:pt idx="2">
                  <c:v>100.16758667875</c:v>
                </c:pt>
                <c:pt idx="3">
                  <c:v>100.16758667875</c:v>
                </c:pt>
                <c:pt idx="4">
                  <c:v>100.16758667875</c:v>
                </c:pt>
                <c:pt idx="5">
                  <c:v>100.16758667875</c:v>
                </c:pt>
                <c:pt idx="6">
                  <c:v>100.16758667875</c:v>
                </c:pt>
                <c:pt idx="7">
                  <c:v>100.16758667875</c:v>
                </c:pt>
                <c:pt idx="8">
                  <c:v>100.16758667875</c:v>
                </c:pt>
                <c:pt idx="9">
                  <c:v>100.16758667875</c:v>
                </c:pt>
                <c:pt idx="10">
                  <c:v>100.16758667875</c:v>
                </c:pt>
                <c:pt idx="13">
                  <c:v>102.01936824083333</c:v>
                </c:pt>
                <c:pt idx="14">
                  <c:v>102.01936824083333</c:v>
                </c:pt>
                <c:pt idx="15">
                  <c:v>102.01936824083333</c:v>
                </c:pt>
                <c:pt idx="16">
                  <c:v>102.01936824083333</c:v>
                </c:pt>
                <c:pt idx="17">
                  <c:v>102.01936824083333</c:v>
                </c:pt>
                <c:pt idx="18">
                  <c:v>102.01936824083333</c:v>
                </c:pt>
                <c:pt idx="19">
                  <c:v>102.01936824083333</c:v>
                </c:pt>
                <c:pt idx="20">
                  <c:v>102.01936824083333</c:v>
                </c:pt>
                <c:pt idx="21">
                  <c:v>102.01936824083333</c:v>
                </c:pt>
                <c:pt idx="22">
                  <c:v>102.01936824083333</c:v>
                </c:pt>
                <c:pt idx="25">
                  <c:v>102.59312968666667</c:v>
                </c:pt>
                <c:pt idx="26">
                  <c:v>102.59312968666667</c:v>
                </c:pt>
                <c:pt idx="27">
                  <c:v>102.59312968666667</c:v>
                </c:pt>
                <c:pt idx="28">
                  <c:v>102.59312968666667</c:v>
                </c:pt>
                <c:pt idx="29">
                  <c:v>102.59312968666667</c:v>
                </c:pt>
                <c:pt idx="30">
                  <c:v>102.59312968666667</c:v>
                </c:pt>
                <c:pt idx="31">
                  <c:v>102.59312968666667</c:v>
                </c:pt>
                <c:pt idx="32">
                  <c:v>102.59312968666667</c:v>
                </c:pt>
                <c:pt idx="33">
                  <c:v>102.59312968666667</c:v>
                </c:pt>
                <c:pt idx="34">
                  <c:v>102.59312968666667</c:v>
                </c:pt>
                <c:pt idx="37">
                  <c:v>104.23741088500002</c:v>
                </c:pt>
                <c:pt idx="38">
                  <c:v>104.23741088500002</c:v>
                </c:pt>
                <c:pt idx="39">
                  <c:v>104.23741088500002</c:v>
                </c:pt>
                <c:pt idx="40">
                  <c:v>104.23741088500002</c:v>
                </c:pt>
                <c:pt idx="41">
                  <c:v>104.23741088500002</c:v>
                </c:pt>
                <c:pt idx="42">
                  <c:v>104.23741088500002</c:v>
                </c:pt>
                <c:pt idx="43">
                  <c:v>104.23741088500002</c:v>
                </c:pt>
                <c:pt idx="44">
                  <c:v>104.23741088500002</c:v>
                </c:pt>
                <c:pt idx="45">
                  <c:v>104.23741088500002</c:v>
                </c:pt>
                <c:pt idx="46">
                  <c:v>104.23741088500002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A-4EB2-B397-6C856643C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1696"/>
        <c:axId val="-982731360"/>
      </c:lineChart>
      <c:catAx>
        <c:axId val="-982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13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1360"/>
        <c:scaling>
          <c:orientation val="minMax"/>
          <c:max val="108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1696"/>
        <c:crosses val="autoZero"/>
        <c:crossBetween val="midCat"/>
        <c:majorUnit val="2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1433995461045733"/>
          <c:y val="0.56314578859460751"/>
          <c:w val="0.54402850685331006"/>
          <c:h val="0.203891831702855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0927824665876"/>
          <c:y val="0.13047285379154466"/>
          <c:w val="0.80323666803211691"/>
          <c:h val="0.720864449226461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'5'!$B$28</c:f>
              <c:strCache>
                <c:ptCount val="1"/>
                <c:pt idx="0">
                  <c:v>         Lower 48 States (excl GOM)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'5'!$I$28:$L$28</c:f>
              <c:numCache>
                <c:formatCode>0.00</c:formatCode>
                <c:ptCount val="4"/>
                <c:pt idx="0">
                  <c:v>0.66021516990000073</c:v>
                </c:pt>
                <c:pt idx="1">
                  <c:v>0.81972716689999992</c:v>
                </c:pt>
                <c:pt idx="2">
                  <c:v>0.40227924899999934</c:v>
                </c:pt>
                <c:pt idx="3">
                  <c:v>0.26089602500000098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FD7-4893-9056-658A62732A4C}"/>
            </c:ext>
          </c:extLst>
        </c:ser>
        <c:ser>
          <c:idx val="1"/>
          <c:order val="2"/>
          <c:tx>
            <c:strRef>
              <c:f>'5'!$B$26</c:f>
              <c:strCache>
                <c:ptCount val="1"/>
                <c:pt idx="0">
                  <c:v>         Alaska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'5'!$I$26:$L$26</c:f>
              <c:numCache>
                <c:formatCode>0.00</c:formatCode>
                <c:ptCount val="4"/>
                <c:pt idx="0">
                  <c:v>-3.1950680000003562E-5</c:v>
                </c:pt>
                <c:pt idx="1">
                  <c:v>-1.1359706849999984E-2</c:v>
                </c:pt>
                <c:pt idx="2">
                  <c:v>-5.4053939700000053E-3</c:v>
                </c:pt>
                <c:pt idx="3">
                  <c:v>-1.0465996060000038E-2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7-4893-9056-658A62732A4C}"/>
            </c:ext>
          </c:extLst>
        </c:ser>
        <c:ser>
          <c:idx val="2"/>
          <c:order val="3"/>
          <c:tx>
            <c:strRef>
              <c:f>'5'!$B$27</c:f>
              <c:strCache>
                <c:ptCount val="1"/>
                <c:pt idx="0">
                  <c:v>         Federal Gulf of Mexico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'5'!$I$27:$L$27</c:f>
              <c:numCache>
                <c:formatCode>0.00</c:formatCode>
                <c:ptCount val="4"/>
                <c:pt idx="0">
                  <c:v>2.3904895900000112E-2</c:v>
                </c:pt>
                <c:pt idx="1">
                  <c:v>0.13389452319999995</c:v>
                </c:pt>
                <c:pt idx="2">
                  <c:v>-9.3450176299999965E-2</c:v>
                </c:pt>
                <c:pt idx="3">
                  <c:v>3.3861562900000086E-2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48768"/>
        <c:axId val="-982745504"/>
        <c:extLst/>
      </c:barChart>
      <c:lineChart>
        <c:grouping val="stacked"/>
        <c:varyColors val="0"/>
        <c:ser>
          <c:idx val="3"/>
          <c:order val="0"/>
          <c:tx>
            <c:strRef>
              <c:f>'5'!$B$29</c:f>
              <c:strCache>
                <c:ptCount val="1"/>
                <c:pt idx="0">
                  <c:v>total U.S.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2683777507333486E-2"/>
                  <c:y val="-3.8052031291564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7-4893-9056-658A62732A4C}"/>
                </c:ext>
              </c:extLst>
            </c:dLbl>
            <c:dLbl>
              <c:idx val="1"/>
              <c:layout>
                <c:manualLayout>
                  <c:x val="-7.2786789171664409E-2"/>
                  <c:y val="-4.215692390337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7-4893-9056-658A62732A4C}"/>
                </c:ext>
              </c:extLst>
            </c:dLbl>
            <c:dLbl>
              <c:idx val="2"/>
              <c:layout>
                <c:manualLayout>
                  <c:x val="-7.6830962067933273E-2"/>
                  <c:y val="-6.2714074255369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7-4893-9056-658A62732A4C}"/>
                </c:ext>
              </c:extLst>
            </c:dLbl>
            <c:dLbl>
              <c:idx val="3"/>
              <c:layout>
                <c:manualLayout>
                  <c:x val="-8.1850075570888206E-2"/>
                  <c:y val="-5.643774833388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7-4893-9056-658A62732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'5'!$I$29:$L$29</c:f>
              <c:numCache>
                <c:formatCode>0.00</c:formatCode>
                <c:ptCount val="4"/>
                <c:pt idx="0">
                  <c:v>0.68408811512000089</c:v>
                </c:pt>
                <c:pt idx="1">
                  <c:v>0.94226198324999988</c:v>
                </c:pt>
                <c:pt idx="2">
                  <c:v>0.30342367872999937</c:v>
                </c:pt>
                <c:pt idx="3">
                  <c:v>0.28429159184000102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8768"/>
        <c:axId val="-982745504"/>
      </c:lineChart>
      <c:scatterChart>
        <c:scatterStyle val="lineMarker"/>
        <c:varyColors val="0"/>
        <c:ser>
          <c:idx val="0"/>
          <c:order val="4"/>
          <c:tx>
            <c:strRef>
              <c:f>'5'!$B$89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'5'!$A$90:$A$91</c:f>
              <c:numCache>
                <c:formatCode>0.00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'5'!$B$90:$B$91</c:f>
              <c:numCache>
                <c:formatCode>0.00</c:formatCode>
                <c:ptCount val="2"/>
                <c:pt idx="0">
                  <c:v>-2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8560"/>
        <c:axId val="-982737888"/>
      </c:scatterChart>
      <c:catAx>
        <c:axId val="-98274876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5504"/>
        <c:crosses val="autoZero"/>
        <c:auto val="1"/>
        <c:lblAlgn val="ctr"/>
        <c:lblOffset val="100"/>
        <c:tickLblSkip val="1"/>
        <c:noMultiLvlLbl val="0"/>
      </c:catAx>
      <c:valAx>
        <c:axId val="-982745504"/>
        <c:scaling>
          <c:orientation val="minMax"/>
          <c:min val="-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8768"/>
        <c:crosses val="autoZero"/>
        <c:crossBetween val="between"/>
        <c:majorUnit val="0.2"/>
      </c:valAx>
      <c:valAx>
        <c:axId val="-982737888"/>
        <c:scaling>
          <c:orientation val="minMax"/>
          <c:max val="10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8560"/>
        <c:crosses val="max"/>
        <c:crossBetween val="midCat"/>
      </c:valAx>
      <c:valAx>
        <c:axId val="-9827585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982737888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8110236220476"/>
          <c:y val="0.12351364789624009"/>
          <c:w val="0.79455963837853605"/>
          <c:h val="0.7368577313986352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'5'!$C$35:$C$82</c:f>
              <c:numCache>
                <c:formatCode>0.00</c:formatCode>
                <c:ptCount val="48"/>
                <c:pt idx="0">
                  <c:v>11.442453</c:v>
                </c:pt>
                <c:pt idx="1">
                  <c:v>11.467150999999999</c:v>
                </c:pt>
                <c:pt idx="2">
                  <c:v>11.875298000000001</c:v>
                </c:pt>
                <c:pt idx="3">
                  <c:v>11.812170999999999</c:v>
                </c:pt>
                <c:pt idx="4">
                  <c:v>11.741680000000001</c:v>
                </c:pt>
                <c:pt idx="5">
                  <c:v>11.912832999999999</c:v>
                </c:pt>
                <c:pt idx="6">
                  <c:v>11.991593</c:v>
                </c:pt>
                <c:pt idx="7">
                  <c:v>12.122529</c:v>
                </c:pt>
                <c:pt idx="8">
                  <c:v>12.438625999999999</c:v>
                </c:pt>
                <c:pt idx="9">
                  <c:v>12.431267</c:v>
                </c:pt>
                <c:pt idx="10">
                  <c:v>12.466752</c:v>
                </c:pt>
                <c:pt idx="11">
                  <c:v>12.17512</c:v>
                </c:pt>
                <c:pt idx="12">
                  <c:v>12.610580000000001</c:v>
                </c:pt>
                <c:pt idx="13">
                  <c:v>12.590515</c:v>
                </c:pt>
                <c:pt idx="14">
                  <c:v>12.815473000000001</c:v>
                </c:pt>
                <c:pt idx="15">
                  <c:v>12.680327999999999</c:v>
                </c:pt>
                <c:pt idx="16">
                  <c:v>12.729638</c:v>
                </c:pt>
                <c:pt idx="17">
                  <c:v>12.865575</c:v>
                </c:pt>
                <c:pt idx="18">
                  <c:v>12.935294000000001</c:v>
                </c:pt>
                <c:pt idx="19">
                  <c:v>13.047376</c:v>
                </c:pt>
                <c:pt idx="20">
                  <c:v>13.176662</c:v>
                </c:pt>
                <c:pt idx="21">
                  <c:v>13.148883</c:v>
                </c:pt>
                <c:pt idx="22">
                  <c:v>13.281094</c:v>
                </c:pt>
                <c:pt idx="23">
                  <c:v>13.307957999999999</c:v>
                </c:pt>
                <c:pt idx="24">
                  <c:v>12.553566</c:v>
                </c:pt>
                <c:pt idx="25">
                  <c:v>13.102080000000001</c:v>
                </c:pt>
                <c:pt idx="26">
                  <c:v>13.170783</c:v>
                </c:pt>
                <c:pt idx="27">
                  <c:v>13.248628999999999</c:v>
                </c:pt>
                <c:pt idx="28">
                  <c:v>13.201128000000001</c:v>
                </c:pt>
                <c:pt idx="29">
                  <c:v>13.239855</c:v>
                </c:pt>
                <c:pt idx="30">
                  <c:v>13.191927</c:v>
                </c:pt>
                <c:pt idx="31">
                  <c:v>13.361276</c:v>
                </c:pt>
                <c:pt idx="32">
                  <c:v>13.204145</c:v>
                </c:pt>
                <c:pt idx="33">
                  <c:v>13.453026682999999</c:v>
                </c:pt>
                <c:pt idx="34">
                  <c:v>13.503891457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8-49AA-B8DB-70717A3181F4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'5'!$D$35:$D$82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13.503891457</c:v>
                </c:pt>
                <c:pt idx="35">
                  <c:v>13.62401</c:v>
                </c:pt>
                <c:pt idx="36">
                  <c:v>13.507070000000001</c:v>
                </c:pt>
                <c:pt idx="37">
                  <c:v>13.342269999999999</c:v>
                </c:pt>
                <c:pt idx="38">
                  <c:v>13.477539999999999</c:v>
                </c:pt>
                <c:pt idx="39">
                  <c:v>13.494619999999999</c:v>
                </c:pt>
                <c:pt idx="40">
                  <c:v>13.514290000000001</c:v>
                </c:pt>
                <c:pt idx="41">
                  <c:v>13.528930000000001</c:v>
                </c:pt>
                <c:pt idx="42">
                  <c:v>13.560930000000001</c:v>
                </c:pt>
                <c:pt idx="43">
                  <c:v>13.53327</c:v>
                </c:pt>
                <c:pt idx="44">
                  <c:v>13.54609</c:v>
                </c:pt>
                <c:pt idx="45">
                  <c:v>13.47917</c:v>
                </c:pt>
                <c:pt idx="46">
                  <c:v>13.63804</c:v>
                </c:pt>
                <c:pt idx="47">
                  <c:v>13.630879999999999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8-49AA-B8DB-70717A3181F4}"/>
            </c:ext>
          </c:extLst>
        </c:ser>
        <c:ser>
          <c:idx val="1"/>
          <c:order val="2"/>
          <c:tx>
            <c:strRef>
              <c:f>'5'!$E$34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4003" cap="rnd">
              <a:solidFill>
                <a:schemeClr val="tx1">
                  <a:alpha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'5'!$E$35:$E$82</c:f>
              <c:numCache>
                <c:formatCode>0.00</c:formatCode>
                <c:ptCount val="48"/>
                <c:pt idx="1">
                  <c:v>11.989789416666667</c:v>
                </c:pt>
                <c:pt idx="2">
                  <c:v>11.989789416666667</c:v>
                </c:pt>
                <c:pt idx="3">
                  <c:v>11.989789416666667</c:v>
                </c:pt>
                <c:pt idx="4">
                  <c:v>11.989789416666667</c:v>
                </c:pt>
                <c:pt idx="5">
                  <c:v>11.989789416666667</c:v>
                </c:pt>
                <c:pt idx="6">
                  <c:v>11.989789416666667</c:v>
                </c:pt>
                <c:pt idx="7">
                  <c:v>11.989789416666667</c:v>
                </c:pt>
                <c:pt idx="8">
                  <c:v>11.989789416666667</c:v>
                </c:pt>
                <c:pt idx="9">
                  <c:v>11.989789416666667</c:v>
                </c:pt>
                <c:pt idx="10">
                  <c:v>11.989789416666667</c:v>
                </c:pt>
                <c:pt idx="13">
                  <c:v>12.932448000000003</c:v>
                </c:pt>
                <c:pt idx="14">
                  <c:v>12.932448000000003</c:v>
                </c:pt>
                <c:pt idx="15">
                  <c:v>12.932448000000003</c:v>
                </c:pt>
                <c:pt idx="16">
                  <c:v>12.932448000000003</c:v>
                </c:pt>
                <c:pt idx="17">
                  <c:v>12.932448000000003</c:v>
                </c:pt>
                <c:pt idx="18">
                  <c:v>12.932448000000003</c:v>
                </c:pt>
                <c:pt idx="19">
                  <c:v>12.932448000000003</c:v>
                </c:pt>
                <c:pt idx="20">
                  <c:v>12.932448000000003</c:v>
                </c:pt>
                <c:pt idx="21">
                  <c:v>12.932448000000003</c:v>
                </c:pt>
                <c:pt idx="22">
                  <c:v>12.932448000000003</c:v>
                </c:pt>
                <c:pt idx="25">
                  <c:v>13.23785976166667</c:v>
                </c:pt>
                <c:pt idx="26">
                  <c:v>13.23785976166667</c:v>
                </c:pt>
                <c:pt idx="27">
                  <c:v>13.23785976166667</c:v>
                </c:pt>
                <c:pt idx="28">
                  <c:v>13.23785976166667</c:v>
                </c:pt>
                <c:pt idx="29">
                  <c:v>13.23785976166667</c:v>
                </c:pt>
                <c:pt idx="30">
                  <c:v>13.23785976166667</c:v>
                </c:pt>
                <c:pt idx="31">
                  <c:v>13.23785976166667</c:v>
                </c:pt>
                <c:pt idx="32">
                  <c:v>13.23785976166667</c:v>
                </c:pt>
                <c:pt idx="33">
                  <c:v>13.23785976166667</c:v>
                </c:pt>
                <c:pt idx="34">
                  <c:v>13.23785976166667</c:v>
                </c:pt>
                <c:pt idx="37">
                  <c:v>13.521091666666665</c:v>
                </c:pt>
                <c:pt idx="38">
                  <c:v>13.521091666666665</c:v>
                </c:pt>
                <c:pt idx="39">
                  <c:v>13.521091666666665</c:v>
                </c:pt>
                <c:pt idx="40">
                  <c:v>13.521091666666665</c:v>
                </c:pt>
                <c:pt idx="41">
                  <c:v>13.521091666666665</c:v>
                </c:pt>
                <c:pt idx="42">
                  <c:v>13.521091666666665</c:v>
                </c:pt>
                <c:pt idx="43">
                  <c:v>13.521091666666665</c:v>
                </c:pt>
                <c:pt idx="44">
                  <c:v>13.521091666666665</c:v>
                </c:pt>
                <c:pt idx="45">
                  <c:v>13.521091666666665</c:v>
                </c:pt>
                <c:pt idx="46">
                  <c:v>13.521091666666665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8-49AA-B8DB-70717A318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29184"/>
        <c:axId val="-982754208"/>
      </c:lineChart>
      <c:catAx>
        <c:axId val="-98272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420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4208"/>
        <c:scaling>
          <c:orientation val="minMax"/>
          <c:max val="1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29184"/>
        <c:crosses val="autoZero"/>
        <c:crossBetween val="midCat"/>
        <c:majorUnit val="2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423523294420505"/>
          <c:y val="0.40096436197959912"/>
          <c:w val="0.521829250510353"/>
          <c:h val="0.20531909060548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eia.gov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chart" Target="../charts/chart3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105647</xdr:colOff>
      <xdr:row>0</xdr:row>
      <xdr:rowOff>47625</xdr:rowOff>
    </xdr:from>
    <xdr:to>
      <xdr:col>0</xdr:col>
      <xdr:colOff>675402</xdr:colOff>
      <xdr:row>1</xdr:row>
      <xdr:rowOff>219075</xdr:rowOff>
    </xdr:to>
    <xdr:pic>
      <xdr:nvPicPr>
        <xdr:cNvPr id="3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5647" y="47625"/>
          <a:ext cx="569755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438094</xdr:colOff>
      <xdr:row>3</xdr:row>
      <xdr:rowOff>146050</xdr:rowOff>
    </xdr:from>
    <xdr:to>
      <xdr:col>9</xdr:col>
      <xdr:colOff>13493</xdr:colOff>
      <xdr:row>23</xdr:row>
      <xdr:rowOff>107950</xdr:rowOff>
    </xdr:to>
    <xdr:grpSp>
      <xdr:nvGrpSpPr>
        <xdr:cNvPr id="9" name="Group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438094" y="669925"/>
          <a:ext cx="5566624" cy="3200400"/>
          <a:chOff x="571222" y="676275"/>
          <a:chExt cx="5522396" cy="3200400"/>
        </a:xfrm>
      </xdr:grpSpPr>
      <xdr:graphicFrame macro="">
        <xdr:nvGraphicFramePr>
          <xdr:cNvPr id="2" name="Chart 2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>
            <a:graphicFrameLocks/>
          </xdr:cNvGraphicFramePr>
        </xdr:nvGraphicFramePr>
        <xdr:xfrm>
          <a:off x="3350418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>
            <a:graphicFrameLocks/>
          </xdr:cNvGraphicFramePr>
        </xdr:nvGraphicFramePr>
        <xdr:xfrm>
          <a:off x="609600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46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571222" y="3666027"/>
            <a:ext cx="5230991" cy="1884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rtlCol="0" anchor="t">
            <a:noAutofit/>
          </a:bodyPr>
          <a:lstStyle/>
          <a:p>
            <a:fld id="{8FBC296C-997A-49DF-BDFB-A385FBD04365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6510" y="3571880"/>
            <a:ext cx="343951" cy="290756"/>
          </a:xfrm>
          <a:prstGeom prst="rect">
            <a:avLst/>
          </a:prstGeom>
        </xdr:spPr>
      </xdr:pic>
    </xdr:grp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0.63294</cdr:x>
      <cdr:y>0.56009</cdr:y>
    </cdr:from>
    <cdr:to>
      <cdr:x>0.87253</cdr:x>
      <cdr:y>0.75354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50951" y="1871342"/>
          <a:ext cx="662792" cy="646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18288" rIns="9144" bIns="18288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petroleum</a:t>
          </a:r>
        </a:p>
        <a:p xmlns:a="http://schemas.openxmlformats.org/drawingml/2006/main">
          <a:r>
            <a:rPr lang="en-US" sz="9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0.12785</cdr:x>
      <cdr:y>0.1776</cdr:y>
    </cdr:from>
    <cdr:to>
      <cdr:x>0.55492</cdr:x>
      <cdr:y>0.80727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54764" y="558804"/>
          <a:ext cx="1185125" cy="1981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total energy</a:t>
          </a:r>
        </a:p>
        <a:p xmlns:a="http://schemas.openxmlformats.org/drawingml/2006/main"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petroleum</a:t>
          </a: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coal</a:t>
          </a:r>
          <a:endParaRPr lang="en-US" sz="900">
            <a:solidFill>
              <a:schemeClr val="tx1">
                <a:lumMod val="50000"/>
                <a:lumOff val="5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0.9375</cdr:x>
      <cdr:y>0.14583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601516" cy="458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annual CO</a:t>
          </a:r>
          <a:r>
            <a:rPr lang="en-US" sz="1000" b="1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emissions by source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metric tons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4</xdr:row>
      <xdr:rowOff>96391</xdr:rowOff>
    </xdr:from>
    <xdr:to>
      <xdr:col>17</xdr:col>
      <xdr:colOff>419100</xdr:colOff>
      <xdr:row>46</xdr:row>
      <xdr:rowOff>138974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086" y="785820"/>
          <a:ext cx="10029371" cy="690058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A8DF0A-1029-4BE3-A330-2B47958B1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absSizeAnchor xmlns:cdr="http://schemas.openxmlformats.org/drawingml/2006/chartDrawing">
    <cdr:from>
      <cdr:x>0</cdr:x>
      <cdr:y>0.92767</cdr:y>
    </cdr:from>
    <cdr:ext cx="5200650" cy="230786"/>
    <cdr:sp macro="" textlink="'42'!$A$2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9600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U.S. tight oil production by formation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0.81301</cdr:x>
      <cdr:y>0.18607</cdr:y>
    </cdr:from>
    <cdr:to>
      <cdr:x>0.98026</cdr:x>
      <cdr:y>0.88259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44986" y="593725"/>
          <a:ext cx="914414" cy="2222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rgbClr val="E2C7E7"/>
              </a:solidFill>
              <a:latin typeface="Arial" panose="020B0604020202020204" pitchFamily="34" charset="0"/>
              <a:cs typeface="Arial" panose="020B0604020202020204" pitchFamily="34" charset="0"/>
            </a:rPr>
            <a:t>Permian</a:t>
          </a: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Bakken</a:t>
          </a:r>
        </a:p>
        <a:p xmlns:a="http://schemas.openxmlformats.org/drawingml/2006/main">
          <a:r>
            <a:rPr lang="en-US" sz="1000" b="0">
              <a:solidFill>
                <a:srgbClr val="FAB17A"/>
              </a:solidFill>
              <a:latin typeface="Arial" panose="020B0604020202020204" pitchFamily="34" charset="0"/>
              <a:cs typeface="Arial" panose="020B0604020202020204" pitchFamily="34" charset="0"/>
            </a:rPr>
            <a:t>Eagle Ford</a:t>
          </a:r>
        </a:p>
        <a:p xmlns:a="http://schemas.openxmlformats.org/drawingml/2006/main">
          <a:r>
            <a:rPr lang="en-US" sz="1000" b="0">
              <a:solidFill>
                <a:schemeClr val="accent4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Niobrara-Codell</a:t>
          </a:r>
        </a:p>
        <a:p xmlns:a="http://schemas.openxmlformats.org/drawingml/2006/main">
          <a:r>
            <a:rPr lang="en-US" sz="1000" b="0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Austin Chalk</a:t>
          </a:r>
        </a:p>
        <a:p xmlns:a="http://schemas.openxmlformats.org/drawingml/2006/main">
          <a:r>
            <a:rPr lang="en-US" sz="1000" b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Mississippian</a:t>
          </a:r>
        </a:p>
        <a:p xmlns:a="http://schemas.openxmlformats.org/drawingml/2006/main">
          <a:r>
            <a:rPr lang="en-US" sz="1000" b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Woodford</a:t>
          </a:r>
        </a:p>
        <a:p xmlns:a="http://schemas.openxmlformats.org/drawingml/2006/main">
          <a:r>
            <a:rPr lang="en-US" sz="1000" b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Rest of U.S.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3EB27E-472D-46D1-9F36-BDFA754FE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absSizeAnchor xmlns:cdr="http://schemas.openxmlformats.org/drawingml/2006/chartDrawing">
    <cdr:from>
      <cdr:x>0</cdr:x>
      <cdr:y>0.92767</cdr:y>
    </cdr:from>
    <cdr:ext cx="5200650" cy="230786"/>
    <cdr:sp macro="" textlink="'43'!$A$2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9600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U.S. dry shale natural gas production by formation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</a:t>
          </a: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0.81301</cdr:x>
      <cdr:y>0.18607</cdr:y>
    </cdr:from>
    <cdr:to>
      <cdr:x>0.98026</cdr:x>
      <cdr:y>0.88259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44986" y="593725"/>
          <a:ext cx="914414" cy="2222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0096D7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Permian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 dirty="0">
            <a:ln>
              <a:noFill/>
            </a:ln>
            <a:solidFill>
              <a:srgbClr val="0096D7"/>
            </a:solidFill>
            <a:effectLst/>
            <a:uLnTx/>
            <a:uFillTx/>
            <a:latin typeface="Arial"/>
            <a:ea typeface="Times New Roman" charset="0"/>
            <a:cs typeface="Times New Roman" charset="0"/>
          </a:endParaRP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chemeClr val="tx2">
                  <a:lumMod val="75000"/>
                  <a:lumOff val="25000"/>
                </a:scheme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Haynesville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 dirty="0">
            <a:ln>
              <a:noFill/>
            </a:ln>
            <a:solidFill>
              <a:srgbClr val="5D9732"/>
            </a:solidFill>
            <a:effectLst/>
            <a:uLnTx/>
            <a:uFillTx/>
            <a:latin typeface="Arial"/>
            <a:ea typeface="Times New Roman" charset="0"/>
            <a:cs typeface="Times New Roman" charset="0"/>
          </a:endParaRP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95A0D7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Marcellus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CF97D5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Utica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E2C7E7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Eagle Ford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chemeClr val="accent5">
                  <a:lumMod val="60000"/>
                  <a:lumOff val="40000"/>
                </a:scheme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Bakken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FAB17A"/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Barnett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chemeClr val="accent4">
                  <a:lumMod val="40000"/>
                  <a:lumOff val="60000"/>
                </a:scheme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Niobrara-Codell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5D9732">
                  <a:lumMod val="40000"/>
                  <a:lumOff val="60000"/>
                </a:srgb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Fayetteville</a:t>
          </a:r>
          <a:endParaRPr lang="en-US" sz="1100" b="0" i="0" baseline="0">
            <a:solidFill>
              <a:schemeClr val="accent2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Mississippian</a:t>
          </a:r>
          <a:endParaRPr lang="en-US" sz="1000">
            <a:solidFill>
              <a:schemeClr val="accent2"/>
            </a:solidFill>
            <a:effectLst/>
          </a:endParaRP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chemeClr val="accent2">
                  <a:lumMod val="50000"/>
                </a:scheme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Woodford</a:t>
          </a:r>
        </a:p>
        <a:p xmlns:a="http://schemas.openxmlformats.org/drawingml/2006/main">
          <a:pPr marL="0" marR="0" lvl="0" indent="0" defTabSz="91440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 dirty="0">
              <a:ln>
                <a:noFill/>
              </a:ln>
              <a:solidFill>
                <a:srgbClr val="000000">
                  <a:lumMod val="50000"/>
                  <a:lumOff val="50000"/>
                </a:srgbClr>
              </a:solidFill>
              <a:effectLst/>
              <a:uLnTx/>
              <a:uFillTx/>
              <a:latin typeface="Arial"/>
              <a:ea typeface="Times New Roman" charset="0"/>
              <a:cs typeface="Times New Roman" charset="0"/>
            </a:rPr>
            <a:t>Rest of U.S.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83270B-71A7-4896-8D44-719F0A07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absSizeAnchor xmlns:cdr="http://schemas.openxmlformats.org/drawingml/2006/chartDrawing">
    <cdr:from>
      <cdr:x>0</cdr:x>
      <cdr:y>0.92767</cdr:y>
    </cdr:from>
    <cdr:ext cx="5200650" cy="230786"/>
    <cdr:sp macro="" textlink="'44'!$A$2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9600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U.S. marketed natural gas production by region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</a:t>
          </a: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0.81463</cdr:x>
      <cdr:y>0.17142</cdr:y>
    </cdr:from>
    <cdr:to>
      <cdr:x>0.98188</cdr:x>
      <cdr:y>0.85494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46086" y="546836"/>
          <a:ext cx="912821" cy="2180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96D7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Eagle Ford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96D7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A33340">
                  <a:lumMod val="60000"/>
                  <a:lumOff val="4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Permian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675005">
                <a:lumMod val="40000"/>
                <a:lumOff val="60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675005">
                  <a:lumMod val="40000"/>
                  <a:lumOff val="6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Bakken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5D9732">
                  <a:lumMod val="40000"/>
                  <a:lumOff val="60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Appalachia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FFFF">
                <a:lumMod val="65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FFFF">
                <a:lumMod val="65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FFFF">
                <a:lumMod val="65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FFFF">
                <a:lumMod val="65000"/>
              </a:srgbClr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FFFFFF">
                  <a:lumMod val="65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Haynesville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BD732A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</a:t>
          </a:r>
        </a:p>
      </cdr:txBody>
    </cdr:sp>
  </cdr:relSizeAnchor>
  <cdr:relSizeAnchor xmlns:cdr="http://schemas.openxmlformats.org/drawingml/2006/chartDrawing">
    <cdr:from>
      <cdr:x>0.74988</cdr:x>
      <cdr:y>0.117</cdr:y>
    </cdr:from>
    <cdr:to>
      <cdr:x>0.86139</cdr:x>
      <cdr:y>0.18743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F305508-5004-6389-1681-CE0361A0355E}"/>
            </a:ext>
          </a:extLst>
        </cdr:cNvPr>
        <cdr:cNvSpPr txBox="1"/>
      </cdr:nvSpPr>
      <cdr:spPr>
        <a:xfrm xmlns:a="http://schemas.openxmlformats.org/drawingml/2006/main">
          <a:off x="4080803" y="379924"/>
          <a:ext cx="606832" cy="2287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DE3338-659D-47AE-B68C-F4C2A05CC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0.01302</cdr:x>
      <cdr:y>0</cdr:y>
    </cdr:from>
    <cdr:to>
      <cdr:x>0.68663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710" y="0"/>
          <a:ext cx="1847847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 eaLnBrk="0" fontAlgn="base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 </a:t>
          </a:r>
        </a:p>
        <a:p xmlns:a="http://schemas.openxmlformats.org/drawingml/2006/main">
          <a:pPr rtl="0" eaLnBrk="0" fontAlgn="base" hangingPunct="0"/>
          <a:r>
            <a:rPr lang="en-US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0.70961</cdr:x>
      <cdr:y>0.74213</cdr:y>
    </cdr:from>
    <cdr:to>
      <cdr:x>0.92361</cdr:x>
      <cdr:y>0.82844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35323" y="2375125"/>
          <a:ext cx="583646" cy="276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0.57789</cdr:x>
      <cdr:y>0.07533</cdr:y>
    </cdr:from>
    <cdr:to>
      <cdr:x>0.925</cdr:x>
      <cdr:y>0.44444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62687" y="236780"/>
          <a:ext cx="998687" cy="1160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27432" rIns="0" bIns="27432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OPEC countries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i="0" u="none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non-OPEC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Eurasia</a:t>
          </a:r>
          <a:endParaRPr lang="en-US" sz="900" b="1">
            <a:solidFill>
              <a:schemeClr val="accent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  North America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Latin America</a:t>
          </a:r>
        </a:p>
        <a:p xmlns:a="http://schemas.openxmlformats.org/drawingml/2006/main">
          <a:r>
            <a:rPr lang="en-US" sz="900" b="1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other non-OPEC</a:t>
          </a:r>
        </a:p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absSizeAnchor xmlns:cdr="http://schemas.openxmlformats.org/drawingml/2006/chartDrawing">
    <cdr:from>
      <cdr:x>0</cdr:x>
      <cdr:y>0.92767</cdr:y>
    </cdr:from>
    <cdr:ext cx="5200650" cy="230786"/>
    <cdr:sp macro="" textlink="'45'!$A$2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9600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U.S. crude oil production by region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0.81301</cdr:x>
      <cdr:y>0.25831</cdr:y>
    </cdr:from>
    <cdr:to>
      <cdr:x>0.98026</cdr:x>
      <cdr:y>0.88259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433147" y="824757"/>
          <a:ext cx="911974" cy="1993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Eagle Ford</a:t>
          </a:r>
        </a:p>
        <a:p xmlns:a="http://schemas.openxmlformats.org/drawingml/2006/main">
          <a:endParaRPr lang="en-US" sz="1000" b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Permian</a:t>
          </a: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0">
            <a:solidFill>
              <a:schemeClr val="accent6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6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Bakken</a:t>
          </a:r>
        </a:p>
        <a:p xmlns:a="http://schemas.openxmlformats.org/drawingml/2006/main">
          <a:r>
            <a:rPr lang="en-US" sz="1000" b="0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Appalachia</a:t>
          </a:r>
        </a:p>
        <a:p xmlns:a="http://schemas.openxmlformats.org/drawingml/2006/main">
          <a:r>
            <a:rPr lang="en-US" sz="1000" b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Haynesville</a:t>
          </a:r>
        </a:p>
        <a:p xmlns:a="http://schemas.openxmlformats.org/drawingml/2006/main">
          <a:r>
            <a:rPr lang="en-US" sz="1000" b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</cdr:txBody>
    </cdr:sp>
  </cdr:relSizeAnchor>
  <cdr:relSizeAnchor xmlns:cdr="http://schemas.openxmlformats.org/drawingml/2006/chartDrawing">
    <cdr:from>
      <cdr:x>0.76077</cdr:x>
      <cdr:y>0.14091</cdr:y>
    </cdr:from>
    <cdr:to>
      <cdr:x>0.87287</cdr:x>
      <cdr:y>0.21129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F305508-5004-6389-1681-CE0361A0355E}"/>
            </a:ext>
          </a:extLst>
        </cdr:cNvPr>
        <cdr:cNvSpPr txBox="1"/>
      </cdr:nvSpPr>
      <cdr:spPr>
        <a:xfrm xmlns:a="http://schemas.openxmlformats.org/drawingml/2006/main">
          <a:off x="4145889" y="449780"/>
          <a:ext cx="610902" cy="224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566057</xdr:colOff>
      <xdr:row>5</xdr:row>
      <xdr:rowOff>10886</xdr:rowOff>
    </xdr:from>
    <xdr:to>
      <xdr:col>9</xdr:col>
      <xdr:colOff>530512</xdr:colOff>
      <xdr:row>33</xdr:row>
      <xdr:rowOff>102730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648D1B-7DF2-FCEE-A52C-FDBC5FD24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657" y="859972"/>
          <a:ext cx="6876884" cy="4663844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751115</xdr:colOff>
      <xdr:row>5</xdr:row>
      <xdr:rowOff>97972</xdr:rowOff>
    </xdr:from>
    <xdr:to>
      <xdr:col>8</xdr:col>
      <xdr:colOff>519628</xdr:colOff>
      <xdr:row>33</xdr:row>
      <xdr:rowOff>122754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22DCD3-E9AE-878A-82B0-05F1E2C9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15" y="947058"/>
          <a:ext cx="6876884" cy="4596782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crude oil and liquid fuels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0.04067</cdr:x>
      <cdr:y>0.72525</cdr:y>
    </cdr:from>
    <cdr:to>
      <cdr:x>0.10906</cdr:x>
      <cdr:y>0.86895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15405" y="2403986"/>
          <a:ext cx="194059" cy="47632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27432" tIns="9144" rIns="27432" bIns="0" rtlCol="0">
          <a:spAutoFit/>
        </a:bodyPr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582659</xdr:colOff>
      <xdr:row>3</xdr:row>
      <xdr:rowOff>76201</xdr:rowOff>
    </xdr:from>
    <xdr:to>
      <xdr:col>8</xdr:col>
      <xdr:colOff>19050</xdr:colOff>
      <xdr:row>20</xdr:row>
      <xdr:rowOff>76200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582659" y="657226"/>
          <a:ext cx="5541916" cy="3238499"/>
          <a:chOff x="582746" y="657226"/>
          <a:chExt cx="5518017" cy="323834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GraphicFramePr>
            <a:graphicFrameLocks/>
          </xdr:cNvGraphicFramePr>
        </xdr:nvGraphicFramePr>
        <xdr:xfrm>
          <a:off x="3357563" y="657226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aphicFramePr>
            <a:graphicFrameLocks/>
          </xdr:cNvGraphicFramePr>
        </xdr:nvGraphicFramePr>
        <xdr:xfrm>
          <a:off x="628650" y="657253"/>
          <a:ext cx="274320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0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 txBox="1"/>
        </xdr:nvSpPr>
        <xdr:spPr>
          <a:xfrm>
            <a:off x="582746" y="3671472"/>
            <a:ext cx="5162839" cy="2240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rtlCol="0" anchor="t">
            <a:noAutofit/>
          </a:bodyPr>
          <a:lstStyle/>
          <a:p>
            <a:fld id="{856C36CA-7021-48B5-9F35-E6F80077ABB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5761" y="3552826"/>
            <a:ext cx="340703" cy="29075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0.00109</cdr:x>
      <cdr:y>0</cdr:y>
    </cdr:from>
    <cdr:to>
      <cdr:x>0.96151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9" y="0"/>
          <a:ext cx="2614201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0.3198</cdr:x>
      <cdr:y>0.67626</cdr:y>
    </cdr:from>
    <cdr:to>
      <cdr:x>0.81512</cdr:x>
      <cdr:y>0.87542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70462" y="2164418"/>
          <a:ext cx="1348229" cy="6374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27432" rIns="27432" bIns="27432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Federal Gulf  of Mexico (GOM)</a:t>
          </a: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Lower 48 excluding GOM</a:t>
          </a: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Alaska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0.71381</cdr:x>
      <cdr:y>0.22787</cdr:y>
    </cdr:from>
    <cdr:to>
      <cdr:x>0.96849</cdr:x>
      <cdr:y>0.31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51092" y="704999"/>
          <a:ext cx="731813" cy="25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0.00165</cdr:x>
      <cdr:y>0</cdr:y>
    </cdr:from>
    <cdr:to>
      <cdr:x>0.94089</cdr:x>
      <cdr:y>0.13352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97" y="0"/>
          <a:ext cx="2556551" cy="4273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crude oil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142875</xdr:rowOff>
    </xdr:from>
    <xdr:to>
      <xdr:col>9</xdr:col>
      <xdr:colOff>581025</xdr:colOff>
      <xdr:row>23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absSizeAnchor xmlns:cdr="http://schemas.openxmlformats.org/drawingml/2006/chartDrawing">
    <cdr:from>
      <cdr:x>0</cdr:x>
      <cdr:y>0.90918</cdr:y>
    </cdr:from>
    <cdr:ext cx="5254624" cy="282279"/>
    <cdr:sp macro="" textlink="'6'!$B$4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92420"/>
          <a:ext cx="5254624" cy="282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E5D0D539-C7AE-4179-8BF2-B99751B2971C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Black line represents 2014-2023 average (2.8 million barrels per day).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0.8493</cdr:y>
    </cdr:from>
    <cdr:ext cx="5176512" cy="227571"/>
    <cdr:sp macro="" textlink="'6'!$B$43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01925"/>
          <a:ext cx="5176512" cy="2275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B3DE8DC-CA4B-42E1-A812-D82198425EB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0.84821</cdr:x>
      <cdr:y>0.17465</cdr:y>
    </cdr:from>
    <cdr:ext cx="685483" cy="273051"/>
    <cdr:sp macro="" textlink="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4664392" y="555610"/>
          <a:ext cx="685483" cy="273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9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forecas</a:t>
          </a:r>
          <a:r>
            <a:rPr lang="en-US" sz="900">
              <a:latin typeface="Arial" pitchFamily="34" charset="0"/>
              <a:cs typeface="Arial" pitchFamily="34" charset="0"/>
            </a:rPr>
            <a:t>t</a:t>
          </a:r>
        </a:p>
      </cdr:txBody>
    </cdr:sp>
  </cdr:absSizeAnchor>
  <cdr:relSizeAnchor xmlns:cdr="http://schemas.openxmlformats.org/drawingml/2006/chartDrawing">
    <cdr:from>
      <cdr:x>0.27044</cdr:x>
      <cdr:y>0.29948</cdr:y>
    </cdr:from>
    <cdr:to>
      <cdr:x>0.47078</cdr:x>
      <cdr:y>0.40219</cdr:y>
    </cdr:to>
    <cdr:sp macro="" textlink="'6'!$D$27">
      <cdr:nvSpPr>
        <cdr:cNvPr id="4" name="TextBox 3"/>
        <cdr:cNvSpPr txBox="1"/>
      </cdr:nvSpPr>
      <cdr:spPr>
        <a:xfrm xmlns:a="http://schemas.openxmlformats.org/drawingml/2006/main">
          <a:off x="1487152" y="952744"/>
          <a:ext cx="1101690" cy="3267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99A32C-B378-4059-B2A9-A30893E91B13}" type="TxLink">
            <a:rPr lang="en-US" sz="10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2014-2023 average</a:t>
          </a:fld>
          <a:endParaRPr lang="en-US" sz="9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0.17596</cdr:x>
      <cdr:y>0.52663</cdr:y>
    </cdr:from>
    <cdr:to>
      <cdr:x>0.34321</cdr:x>
      <cdr:y>0.71302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9E32AB7B-8B52-FD46-07F7-E281003AAF86}"/>
            </a:ext>
          </a:extLst>
        </cdr:cNvPr>
        <cdr:cNvCxnSpPr/>
      </cdr:nvCxnSpPr>
      <cdr:spPr bwMode="auto">
        <a:xfrm xmlns:a="http://schemas.openxmlformats.org/drawingml/2006/main">
          <a:off x="962025" y="1695450"/>
          <a:ext cx="914400" cy="600075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0.37541</cdr:x>
      <cdr:y>0.36438</cdr:y>
    </cdr:from>
    <cdr:to>
      <cdr:x>0.37542</cdr:x>
      <cdr:y>0.48622</cdr:y>
    </cdr:to>
    <cdr:cxnSp macro="">
      <cdr:nvCxnSpPr>
        <cdr:cNvPr id="11" name="Straight Arrow Connector 10">
          <a:extLst xmlns:a="http://schemas.openxmlformats.org/drawingml/2006/main">
            <a:ext uri="{FF2B5EF4-FFF2-40B4-BE49-F238E27FC236}">
              <a16:creationId xmlns:a16="http://schemas.microsoft.com/office/drawing/2014/main" id="{B6396F1B-4352-8023-C2A3-E386712965A4}"/>
            </a:ext>
          </a:extLst>
        </cdr:cNvPr>
        <cdr:cNvCxnSpPr/>
      </cdr:nvCxnSpPr>
      <cdr:spPr bwMode="auto">
        <a:xfrm xmlns:a="http://schemas.openxmlformats.org/drawingml/2006/main" flipH="1">
          <a:off x="2064442" y="1159214"/>
          <a:ext cx="55" cy="38761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solidFill>
            <a:schemeClr val="tx1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0.02613</cdr:x>
      <cdr:y>0.05865</cdr:y>
    </cdr:from>
    <cdr:to>
      <cdr:x>0.19338</cdr:x>
      <cdr:y>0.34018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428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0.93072</cdr:x>
      <cdr:y>0.90616</cdr:y>
    </cdr:from>
    <cdr:to>
      <cdr:x>0.99616</cdr:x>
      <cdr:y>0.99568</cdr:y>
    </cdr:to>
    <cdr:pic>
      <cdr:nvPicPr>
        <cdr:cNvPr id="10" name="Picture 9">
          <a:extLst xmlns:a="http://schemas.openxmlformats.org/drawingml/2006/main">
            <a:ext uri="{FF2B5EF4-FFF2-40B4-BE49-F238E27FC236}">
              <a16:creationId xmlns:a16="http://schemas.microsoft.com/office/drawing/2014/main" id="{ECA61516-8296-50AA-6299-44889434A07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118100" y="2882812"/>
          <a:ext cx="359905" cy="28479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0.00174</cdr:x>
      <cdr:y>0.00293</cdr:y>
    </cdr:from>
    <cdr:to>
      <cdr:x>0.96167</cdr:x>
      <cdr:y>0.17889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9524" y="9525"/>
          <a:ext cx="5248275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Organization of the Petroleum Exporting Countries (OPEC) </a:t>
          </a:r>
        </a:p>
        <a:p xmlns:a="http://schemas.openxmlformats.org/drawingml/2006/main"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surplus crude oil production capacity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95249</xdr:colOff>
      <xdr:row>3</xdr:row>
      <xdr:rowOff>76200</xdr:rowOff>
    </xdr:from>
    <xdr:to>
      <xdr:col>9</xdr:col>
      <xdr:colOff>333374</xdr:colOff>
      <xdr:row>20</xdr:row>
      <xdr:rowOff>83123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714374" y="657225"/>
          <a:ext cx="5553075" cy="3245423"/>
          <a:chOff x="666750" y="666750"/>
          <a:chExt cx="5486401" cy="324542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aphicFramePr>
            <a:graphicFrameLocks/>
          </xdr:cNvGraphicFramePr>
        </xdr:nvGraphicFramePr>
        <xdr:xfrm>
          <a:off x="3405180" y="666750"/>
          <a:ext cx="2747971" cy="31996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aphicFramePr>
            <a:graphicFrameLocks/>
          </xdr:cNvGraphicFramePr>
        </xdr:nvGraphicFramePr>
        <xdr:xfrm>
          <a:off x="666750" y="666750"/>
          <a:ext cx="273842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29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677961" y="3660768"/>
            <a:ext cx="5066326" cy="2514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9144" rIns="9144" bIns="9144" rtlCol="0" anchor="t">
            <a:noAutofit/>
          </a:bodyPr>
          <a:lstStyle/>
          <a:p>
            <a:fld id="{B9BCD93C-8118-4761-B865-BFECFFB03EF4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74725" y="3543301"/>
            <a:ext cx="338025" cy="290755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0.21307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576" y="0"/>
          <a:ext cx="263462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0.55911</cdr:x>
      <cdr:y>0.21652</cdr:y>
    </cdr:from>
    <cdr:to>
      <cdr:x>0.95007</cdr:x>
      <cdr:y>0.66367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13772" y="669734"/>
          <a:ext cx="1128437" cy="1383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9144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change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for 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Economic Cooperation and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Development (OECD)</a:t>
          </a: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non-OECD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0.64325</cdr:x>
      <cdr:y>0.13613</cdr:y>
    </cdr:from>
    <cdr:to>
      <cdr:x>0.86547</cdr:x>
      <cdr:y>0.20419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56629" y="420876"/>
          <a:ext cx="641399" cy="210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9524</xdr:rowOff>
    </xdr:from>
    <xdr:to>
      <xdr:col>11</xdr:col>
      <xdr:colOff>600074</xdr:colOff>
      <xdr:row>22</xdr:row>
      <xdr:rowOff>152399</xdr:rowOff>
    </xdr:to>
    <xdr:graphicFrame macro="">
      <xdr:nvGraphicFramePr>
        <xdr:cNvPr id="478214" name="Chart 1">
          <a:extLst>
            <a:ext uri="{FF2B5EF4-FFF2-40B4-BE49-F238E27FC236}">
              <a16:creationId xmlns:a16="http://schemas.microsoft.com/office/drawing/2014/main" id="{00000000-0008-0000-0200-0000064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127</xdr:row>
      <xdr:rowOff>9525</xdr:rowOff>
    </xdr:from>
    <xdr:to>
      <xdr:col>6</xdr:col>
      <xdr:colOff>495300</xdr:colOff>
      <xdr:row>130</xdr:row>
      <xdr:rowOff>123825</xdr:rowOff>
    </xdr:to>
    <xdr:sp macro="" textlink="">
      <xdr:nvSpPr>
        <xdr:cNvPr id="478211" name="Object 3">
          <a:extLst>
            <a:ext uri="{63B3BB69-23CF-44E3-9099-C40C66FF867C}">
              <a14:compatExt xmlns:a14="http://schemas.microsoft.com/office/drawing/2010/main" spid="_x0000_s478211"/>
            </a:ext>
            <a:ext uri="{FF2B5EF4-FFF2-40B4-BE49-F238E27FC236}">
              <a16:creationId xmlns:a16="http://schemas.microsoft.com/office/drawing/2014/main" id="{00000000-0008-0000-0200-0000034C0700}"/>
            </a:ext>
          </a:extLst>
        </xdr:cNvPr>
        <xdr:cNvSpPr/>
      </xdr:nvSpPr>
      <xdr:spPr bwMode="auto">
        <a:xfrm>
          <a:off x="609600" y="20935950"/>
          <a:ext cx="354330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9525</xdr:colOff>
      <xdr:row>132</xdr:row>
      <xdr:rowOff>9525</xdr:rowOff>
    </xdr:from>
    <xdr:to>
      <xdr:col>11</xdr:col>
      <xdr:colOff>428625</xdr:colOff>
      <xdr:row>140</xdr:row>
      <xdr:rowOff>123825</xdr:rowOff>
    </xdr:to>
    <xdr:sp macro="" textlink="">
      <xdr:nvSpPr>
        <xdr:cNvPr id="478212" name="Object 4">
          <a:extLst>
            <a:ext uri="{63B3BB69-23CF-44E3-9099-C40C66FF867C}">
              <a14:compatExt xmlns:a14="http://schemas.microsoft.com/office/drawing/2010/main" spid="_x0000_s478212"/>
            </a:ext>
            <a:ext uri="{FF2B5EF4-FFF2-40B4-BE49-F238E27FC236}">
              <a16:creationId xmlns:a16="http://schemas.microsoft.com/office/drawing/2014/main" id="{00000000-0008-0000-0200-0000044C0700}"/>
            </a:ext>
          </a:extLst>
        </xdr:cNvPr>
        <xdr:cNvSpPr/>
      </xdr:nvSpPr>
      <xdr:spPr bwMode="auto">
        <a:xfrm>
          <a:off x="619125" y="21783675"/>
          <a:ext cx="529590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0</xdr:colOff>
      <xdr:row>127</xdr:row>
      <xdr:rowOff>9525</xdr:rowOff>
    </xdr:from>
    <xdr:to>
      <xdr:col>6</xdr:col>
      <xdr:colOff>495300</xdr:colOff>
      <xdr:row>130</xdr:row>
      <xdr:rowOff>123825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35950"/>
          <a:ext cx="354330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  <xdr:twoCellAnchor>
    <xdr:from>
      <xdr:col>1</xdr:col>
      <xdr:colOff>9525</xdr:colOff>
      <xdr:row>132</xdr:row>
      <xdr:rowOff>9525</xdr:rowOff>
    </xdr:from>
    <xdr:to>
      <xdr:col>11</xdr:col>
      <xdr:colOff>428625</xdr:colOff>
      <xdr:row>140</xdr:row>
      <xdr:rowOff>123825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1783675"/>
          <a:ext cx="529590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liquid fuels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0.03532</cdr:x>
      <cdr:y>0.71174</cdr:y>
    </cdr:from>
    <cdr:to>
      <cdr:x>0.11425</cdr:x>
      <cdr:y>0.8969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0113" y="2186941"/>
          <a:ext cx="223738" cy="5689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288" tIns="18288" rIns="18288" bIns="0" rtlCol="0" anchor="t" anchorCtr="1">
          <a:noAutofit/>
        </a:bodyPr>
        <a:lstStyle xmlns:a="http://schemas.openxmlformats.org/drawingml/2006/main"/>
        <a:p xmlns:a="http://schemas.openxmlformats.org/drawingml/2006/main">
          <a:r>
            <a:rPr lang="en-US" sz="9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//</a:t>
          </a:r>
          <a:endParaRPr lang="en-US" sz="950" baseline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5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</a:t>
          </a:r>
          <a:endParaRPr lang="en-US" sz="950" baseline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5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85725</xdr:rowOff>
    </xdr:from>
    <xdr:to>
      <xdr:col>9</xdr:col>
      <xdr:colOff>147637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565150</xdr:colOff>
      <xdr:row>17</xdr:row>
      <xdr:rowOff>50800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8705850" y="27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0.01302</cdr:x>
      <cdr:y>0</cdr:y>
    </cdr:from>
    <cdr:to>
      <cdr:x>0.68663</cdr:x>
      <cdr:y>0.16071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1421" y="0"/>
          <a:ext cx="3695694" cy="514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 eaLnBrk="0" fontAlgn="base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Annual change in world liquid fuels consumption 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0" fontAlgn="base" hangingPunct="0"/>
          <a:r>
            <a:rPr lang="en-US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0.00666</cdr:x>
      <cdr:y>0.90808</cdr:y>
    </cdr:from>
    <cdr:to>
      <cdr:x>0.92094</cdr:x>
      <cdr:y>0.99091</cdr:y>
    </cdr:to>
    <cdr:sp macro="" textlink="'8'!$B$36">
      <cdr:nvSpPr>
        <cdr:cNvPr id="5" name="TextBox 1"/>
        <cdr:cNvSpPr txBox="1"/>
      </cdr:nvSpPr>
      <cdr:spPr>
        <a:xfrm xmlns:a="http://schemas.openxmlformats.org/drawingml/2006/main">
          <a:off x="38115" y="2854324"/>
          <a:ext cx="5232385" cy="260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9144" tIns="18288" rIns="9144" bIns="9144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D43F495-2CA5-439F-9BA2-6969641B9CA1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800"/>
        </a:p>
      </cdr:txBody>
    </cdr:sp>
  </cdr:relSizeAnchor>
  <cdr:relSizeAnchor xmlns:cdr="http://schemas.openxmlformats.org/drawingml/2006/chartDrawing">
    <cdr:from>
      <cdr:x>0.56699</cdr:x>
      <cdr:y>0.12222</cdr:y>
    </cdr:from>
    <cdr:to>
      <cdr:x>0.71789</cdr:x>
      <cdr:y>0.18485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244850" y="384175"/>
          <a:ext cx="8636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0.79301</cdr:x>
      <cdr:y>0.24702</cdr:y>
    </cdr:from>
    <cdr:to>
      <cdr:x>1</cdr:x>
      <cdr:y>0.71726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324333" y="790563"/>
          <a:ext cx="1128729" cy="1504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world</a:t>
          </a:r>
        </a:p>
        <a:p xmlns:a="http://schemas.openxmlformats.org/drawingml/2006/main">
          <a:r>
            <a:rPr lang="en-US" sz="10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non-OECD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Middle East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India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  <a:p xmlns:a="http://schemas.openxmlformats.org/drawingml/2006/main">
          <a:r>
            <a:rPr lang="en-US" sz="1000" b="1">
              <a:solidFill>
                <a:schemeClr val="tx2">
                  <a:lumMod val="25000"/>
                  <a:lumOff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OECD</a:t>
          </a:r>
        </a:p>
        <a:p xmlns:a="http://schemas.openxmlformats.org/drawingml/2006/main">
          <a:r>
            <a:rPr lang="en-US" sz="10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  <a:p xmlns:a="http://schemas.openxmlformats.org/drawingml/2006/main">
          <a:endParaRPr lang="en-US" sz="1000" b="1">
            <a:solidFill>
              <a:schemeClr val="accent5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0.9303</cdr:x>
      <cdr:y>0.89275</cdr:y>
    </cdr:from>
    <cdr:to>
      <cdr:x>0.99336</cdr:x>
      <cdr:y>0.9836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BE4AD67C-FC06-2DDA-83D6-2DA7BAC3A03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24053" y="2806136"/>
          <a:ext cx="360879" cy="285565"/>
        </a:xfrm>
        <a:prstGeom xmlns:a="http://schemas.openxmlformats.org/drawingml/2006/main" prst="rect">
          <a:avLst/>
        </a:prstGeom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3</xdr:row>
      <xdr:rowOff>15875</xdr:rowOff>
    </xdr:from>
    <xdr:to>
      <xdr:col>9</xdr:col>
      <xdr:colOff>593725</xdr:colOff>
      <xdr:row>23</xdr:row>
      <xdr:rowOff>0</xdr:rowOff>
    </xdr:to>
    <xdr:graphicFrame macro="">
      <xdr:nvGraphicFramePr>
        <xdr:cNvPr id="504833" name="Chart 1">
          <a:extLst>
            <a:ext uri="{FF2B5EF4-FFF2-40B4-BE49-F238E27FC236}">
              <a16:creationId xmlns:a16="http://schemas.microsoft.com/office/drawing/2014/main" id="{00000000-0008-0000-0A00-000001B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absSizeAnchor xmlns:cdr="http://schemas.openxmlformats.org/drawingml/2006/chartDrawing">
    <cdr:from>
      <cdr:x>0</cdr:x>
      <cdr:y>0.87788</cdr:y>
    </cdr:from>
    <cdr:ext cx="5146674" cy="264791"/>
    <cdr:sp macro="" textlink="'9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84488"/>
          <a:ext cx="5146674" cy="26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rtlCol="0"/>
        <a:lstStyle xmlns:a="http://schemas.openxmlformats.org/drawingml/2006/main"/>
        <a:p xmlns:a="http://schemas.openxmlformats.org/drawingml/2006/main">
          <a:pPr algn="l"/>
          <a:fld id="{53C6BB71-5E47-4E51-A148-BAFA64B906A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0.00888</cdr:y>
    </cdr:from>
    <cdr:to>
      <cdr:x>1</cdr:x>
      <cdr:y>0.20118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28166"/>
          <a:ext cx="5467350" cy="6099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Organization for Economic</a:t>
          </a:r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Cooperation </a:t>
          </a:r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Development (OECD)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 inventories of crude oil and other liquids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days of supply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0.05923</cdr:x>
      <cdr:y>0.64793</cdr:y>
    </cdr:from>
    <cdr:to>
      <cdr:x>0.59408</cdr:x>
      <cdr:y>0.72781</cdr:y>
    </cdr:to>
    <cdr:sp macro="" textlink="'9'!$A$115">
      <cdr:nvSpPr>
        <cdr:cNvPr id="5" name="TextBox 4"/>
        <cdr:cNvSpPr txBox="1"/>
      </cdr:nvSpPr>
      <cdr:spPr>
        <a:xfrm xmlns:a="http://schemas.openxmlformats.org/drawingml/2006/main">
          <a:off x="323831" y="2055121"/>
          <a:ext cx="2924212" cy="253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3F2CBBB-50D9-4CFD-A101-08263718C2B1}" type="TxLink">
            <a:rPr lang="en-US" sz="900" b="0" i="0" u="none" strike="noStrike">
              <a:ln>
                <a:noFill/>
              </a:ln>
              <a:solidFill>
                <a:schemeClr val="bg1">
                  <a:lumMod val="50000"/>
                </a:schemeClr>
              </a:solidFill>
              <a:latin typeface="Arial"/>
              <a:cs typeface="Arial"/>
            </a:rPr>
            <a:pPr/>
            <a:t>monthly range from Jan 2019 − Dec 2023</a:t>
          </a:fld>
          <a:endParaRPr lang="en-US" sz="1100">
            <a:ln>
              <a:noFill/>
            </a:ln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0.01081</cdr:x>
      <cdr:y>0.6868</cdr:y>
    </cdr:from>
    <cdr:to>
      <cdr:x>0.05262</cdr:x>
      <cdr:y>0.82294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9102" y="2178422"/>
          <a:ext cx="228590" cy="43181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t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0.93033</cdr:x>
      <cdr:y>0.90237</cdr:y>
    </cdr:from>
    <cdr:to>
      <cdr:x>0.99654</cdr:x>
      <cdr:y>0.99268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12BA677B-4271-B8F9-0615-8575F62969C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467" y="2862160"/>
          <a:ext cx="361993" cy="28644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104775</xdr:rowOff>
    </xdr:from>
    <xdr:to>
      <xdr:col>10</xdr:col>
      <xdr:colOff>28575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0.00639</cdr:x>
      <cdr:y>0.88497</cdr:y>
    </cdr:from>
    <cdr:to>
      <cdr:x>0.93924</cdr:x>
      <cdr:y>0.99395</cdr:y>
    </cdr:to>
    <cdr:sp macro="" textlink="'10'!$A$64">
      <cdr:nvSpPr>
        <cdr:cNvPr id="3" name="TextBox 2"/>
        <cdr:cNvSpPr txBox="1"/>
      </cdr:nvSpPr>
      <cdr:spPr>
        <a:xfrm xmlns:a="http://schemas.openxmlformats.org/drawingml/2006/main">
          <a:off x="35057" y="2784492"/>
          <a:ext cx="5117967" cy="342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rIns="9144" rtlCol="0"/>
        <a:lstStyle xmlns:a="http://schemas.openxmlformats.org/drawingml/2006/main"/>
        <a:p xmlns:a="http://schemas.openxmlformats.org/drawingml/2006/main">
          <a:pPr algn="l"/>
          <a:fld id="{BD55A243-49EA-45B5-B800-10837959DD7A}" type="TxLink">
            <a:rPr lang="en-US" sz="900" b="0" i="0" u="none" strike="noStrike">
              <a:solidFill>
                <a:srgbClr val="000000"/>
              </a:solidFill>
              <a:latin typeface="Arialri"/>
              <a:cs typeface="Arial"/>
            </a:rPr>
            <a:pPr algn="l"/>
            <a:t>Data source: U.S. Energy Information Administration, Short-Term Energy Outlook, December 2024</a:t>
          </a:fld>
          <a:endParaRPr lang="en-US" sz="900"/>
        </a:p>
      </cdr:txBody>
    </cdr:sp>
  </cdr:relSizeAnchor>
  <cdr:relSizeAnchor xmlns:cdr="http://schemas.openxmlformats.org/drawingml/2006/chartDrawing">
    <cdr:from>
      <cdr:x>0.83278</cdr:x>
      <cdr:y>0.23469</cdr:y>
    </cdr:from>
    <cdr:to>
      <cdr:x>1</cdr:x>
      <cdr:y>0.50291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81525" y="8001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0.80998</cdr:x>
      <cdr:y>0.19578</cdr:y>
    </cdr:from>
    <cdr:to>
      <cdr:x>0.99476</cdr:x>
      <cdr:y>0.83249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43874" y="616005"/>
          <a:ext cx="1013777" cy="2003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non-OPEC</a:t>
          </a:r>
        </a:p>
        <a:p xmlns:a="http://schemas.openxmlformats.org/drawingml/2006/main">
          <a:r>
            <a:rPr lang="en-US" sz="900" b="0">
              <a:solidFill>
                <a:schemeClr val="bg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bg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>
                  <a:lumMod val="20000"/>
                  <a:lumOff val="8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Russia</a:t>
          </a:r>
        </a:p>
        <a:p xmlns:a="http://schemas.openxmlformats.org/drawingml/2006/main">
          <a:endParaRPr lang="en-US" sz="9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OPEC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rgbClr val="00B050"/>
              </a:solidFill>
              <a:latin typeface="Arial" panose="020B0604020202020204" pitchFamily="34" charset="0"/>
              <a:cs typeface="Arial" panose="020B0604020202020204" pitchFamily="34" charset="0"/>
            </a:rPr>
            <a:t>Venezuela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Saudi Arabia</a:t>
          </a:r>
        </a:p>
        <a:p xmlns:a="http://schemas.openxmlformats.org/drawingml/2006/main">
          <a:r>
            <a:rPr lang="en-US" sz="900" b="1" baseline="0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Iran</a:t>
          </a:r>
        </a:p>
        <a:p xmlns:a="http://schemas.openxmlformats.org/drawingml/2006/main">
          <a:r>
            <a:rPr lang="en-US" sz="900" b="0">
              <a:solidFill>
                <a:schemeClr val="accent3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Kuwait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Iraq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20000"/>
                  <a:lumOff val="8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Nigeria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Libya</a:t>
          </a:r>
        </a:p>
      </cdr:txBody>
    </cdr:sp>
  </cdr:relSizeAnchor>
  <cdr:relSizeAnchor xmlns:cdr="http://schemas.openxmlformats.org/drawingml/2006/chartDrawing">
    <cdr:from>
      <cdr:x>0.92556</cdr:x>
      <cdr:y>0.89583</cdr:y>
    </cdr:from>
    <cdr:to>
      <cdr:x>0.99579</cdr:x>
      <cdr:y>0.99274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307138BF-4160-24CA-EA6C-CE81FF5761D1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7978" y="2818662"/>
          <a:ext cx="385338" cy="304920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185119</xdr:colOff>
      <xdr:row>4</xdr:row>
      <xdr:rowOff>38100</xdr:rowOff>
    </xdr:from>
    <xdr:to>
      <xdr:col>9</xdr:col>
      <xdr:colOff>428625</xdr:colOff>
      <xdr:row>21</xdr:row>
      <xdr:rowOff>68580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670894" y="809625"/>
          <a:ext cx="5558456" cy="3268980"/>
          <a:chOff x="661551" y="809625"/>
          <a:chExt cx="5491599" cy="3271791"/>
        </a:xfrm>
      </xdr:grpSpPr>
      <xdr:graphicFrame macro="">
        <xdr:nvGraphicFramePr>
          <xdr:cNvPr id="29" name="Chart 2">
            <a:extLst>
              <a:ext uri="{FF2B5EF4-FFF2-40B4-BE49-F238E27FC236}">
                <a16:creationId xmlns:a16="http://schemas.microsoft.com/office/drawing/2014/main" id="{00000000-0008-0000-0C00-00001D000000}"/>
              </a:ext>
            </a:extLst>
          </xdr:cNvPr>
          <xdr:cNvGraphicFramePr>
            <a:graphicFrameLocks/>
          </xdr:cNvGraphicFramePr>
        </xdr:nvGraphicFramePr>
        <xdr:xfrm>
          <a:off x="3412329" y="809625"/>
          <a:ext cx="2740821" cy="32003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5" name="Chart 1">
            <a:extLst>
              <a:ext uri="{FF2B5EF4-FFF2-40B4-BE49-F238E27FC236}">
                <a16:creationId xmlns:a16="http://schemas.microsoft.com/office/drawing/2014/main" id="{00000000-0008-0000-0C00-00002D000000}"/>
              </a:ext>
            </a:extLst>
          </xdr:cNvPr>
          <xdr:cNvGraphicFramePr>
            <a:graphicFrameLocks/>
          </xdr:cNvGraphicFramePr>
        </xdr:nvGraphicFramePr>
        <xdr:xfrm>
          <a:off x="666750" y="811531"/>
          <a:ext cx="274082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'11'!$B$32">
        <xdr:nvSpPr>
          <xdr:cNvPr id="46" name="TextBox 1">
            <a:extLst>
              <a:ext uri="{FF2B5EF4-FFF2-40B4-BE49-F238E27FC236}">
                <a16:creationId xmlns:a16="http://schemas.microsoft.com/office/drawing/2014/main" id="{00000000-0008-0000-0C00-00002E000000}"/>
              </a:ext>
            </a:extLst>
          </xdr:cNvPr>
          <xdr:cNvSpPr txBox="1"/>
        </xdr:nvSpPr>
        <xdr:spPr>
          <a:xfrm>
            <a:off x="661551" y="3687737"/>
            <a:ext cx="4915537" cy="3936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B4A62DBF-E035-4485-8ED2-51BDA906C1D2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2024, and Refinitiv an LSEG Business</a:t>
            </a:fld>
            <a:endParaRPr lang="en-US" sz="1100"/>
          </a:p>
        </xdr:txBody>
      </xdr:sp>
      <xdr:pic>
        <xdr:nvPicPr>
          <xdr:cNvPr id="8" name="Picture 1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0300" y="3702272"/>
            <a:ext cx="337986" cy="290755"/>
          </a:xfrm>
          <a:prstGeom prst="rect">
            <a:avLst/>
          </a:prstGeom>
        </xdr:spPr>
      </xdr:pic>
    </xdr:grp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0.00486</cdr:x>
      <cdr:y>0</cdr:y>
    </cdr:from>
    <cdr:to>
      <cdr:x>0.98651</cdr:x>
      <cdr:y>0.21603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725" y="0"/>
          <a:ext cx="2772338" cy="730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gasoline 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price changes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0.55149</cdr:x>
      <cdr:y>0.20563</cdr:y>
    </cdr:from>
    <cdr:to>
      <cdr:x>0.94914</cdr:x>
      <cdr:y>0.52039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06069" y="629397"/>
          <a:ext cx="1158047" cy="963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Brent  crude oil price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wholesale margin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over crude</a:t>
          </a:r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retail margin over wholesale</a:t>
          </a:r>
          <a:endParaRPr lang="en-US" sz="900" b="1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0.73161</cdr:x>
      <cdr:y>0.16367</cdr:y>
    </cdr:from>
    <cdr:to>
      <cdr:x>0.91048</cdr:x>
      <cdr:y>0.22116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104851" y="500954"/>
          <a:ext cx="514612" cy="1759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0.00112</cdr:x>
      <cdr:y>0</cdr:y>
    </cdr:from>
    <cdr:to>
      <cdr:x>0.94036</cdr:x>
      <cdr:y>0.20179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24" y="0"/>
          <a:ext cx="2703860" cy="6239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gasoline and crude oil prices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0.69217</cdr:x>
      <cdr:y>0.28974</cdr:y>
    </cdr:from>
    <cdr:to>
      <cdr:x>0.94043</cdr:x>
      <cdr:y>0.39748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92607" y="895897"/>
          <a:ext cx="714685" cy="33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absSizeAnchor xmlns:cdr="http://schemas.openxmlformats.org/drawingml/2006/chartDrawing">
    <cdr:from>
      <cdr:x>0</cdr:x>
      <cdr:y>0.82949</cdr:y>
    </cdr:from>
    <cdr:ext cx="5035563" cy="539749"/>
    <cdr:sp macro="" textlink="'1'!$B$12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625726"/>
          <a:ext cx="5035563" cy="539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E7066B86-6CC0-45DC-867E-6437D51419AA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Confidence interval derived from options market information for the five trading days ending December 5, 2024. Intervals not calculated for months with sparse trading in near-the-money options contracts.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0.00232</cdr:x>
      <cdr:y>0.74323</cdr:y>
    </cdr:from>
    <cdr:ext cx="5349876" cy="368299"/>
    <cdr:sp macro="" textlink="'1'!$B$123">
      <cdr:nvSpPr>
        <cdr:cNvPr id="4" name="TextBox 3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12700" y="2352669"/>
          <a:ext cx="5349876" cy="368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AA716B3-6AD5-4000-B88A-75F7653B96A3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2024, CME Group, Bloomberg, L.P., and Refinitiv an LSEG Business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0.00888</cdr:y>
    </cdr:from>
    <cdr:to>
      <cdr:x>0.90418</cdr:x>
      <cdr:y>0.15681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28109"/>
          <a:ext cx="4943468" cy="468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West Texas Intermediate (WTI) crude oil price and NYMEX confidence intervals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barrel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0.91124</cdr:x>
      <cdr:y>0.90151</cdr:y>
    </cdr:from>
    <cdr:to>
      <cdr:x>0.97731</cdr:x>
      <cdr:y>0.99182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B61613CC-CFFF-5706-0A44-B2EB5BA05E5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982047" y="2853707"/>
          <a:ext cx="361269" cy="2858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0.13763</cdr:x>
      <cdr:y>0.67302</cdr:y>
    </cdr:from>
    <cdr:to>
      <cdr:x>0.30488</cdr:x>
      <cdr:y>0.96189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752476" y="2130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0.1957</cdr:x>
      <cdr:y>0.65898</cdr:y>
    </cdr:from>
    <cdr:to>
      <cdr:x>0.36295</cdr:x>
      <cdr:y>0.94784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1069976" y="20859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0.05982</cdr:x>
      <cdr:y>0.21966</cdr:y>
    </cdr:from>
    <cdr:to>
      <cdr:x>0.39548</cdr:x>
      <cdr:y>0.4447</cdr:y>
    </cdr:to>
    <cdr:sp macro="" textlink="">
      <cdr:nvSpPr>
        <cdr:cNvPr id="15" name="TextBox 5"/>
        <cdr:cNvSpPr txBox="1"/>
      </cdr:nvSpPr>
      <cdr:spPr>
        <a:xfrm xmlns:a="http://schemas.openxmlformats.org/drawingml/2006/main">
          <a:off x="327037" y="695332"/>
          <a:ext cx="1835171" cy="7123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West Texas</a:t>
          </a:r>
        </a:p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Intermediate (WTI) spot price</a:t>
          </a:r>
        </a:p>
      </cdr:txBody>
    </cdr:sp>
  </cdr:relSizeAnchor>
  <cdr:relSizeAnchor xmlns:cdr="http://schemas.openxmlformats.org/drawingml/2006/chartDrawing">
    <cdr:from>
      <cdr:x>0.13763</cdr:x>
      <cdr:y>0.67302</cdr:y>
    </cdr:from>
    <cdr:to>
      <cdr:x>0.30488</cdr:x>
      <cdr:y>0.96189</cdr:y>
    </cdr:to>
    <cdr:sp macro="" textlink="">
      <cdr:nvSpPr>
        <cdr:cNvPr id="19" name="TextBox 8"/>
        <cdr:cNvSpPr txBox="1"/>
      </cdr:nvSpPr>
      <cdr:spPr>
        <a:xfrm xmlns:a="http://schemas.openxmlformats.org/drawingml/2006/main">
          <a:off x="752476" y="2130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0.1957</cdr:x>
      <cdr:y>0.65898</cdr:y>
    </cdr:from>
    <cdr:to>
      <cdr:x>0.36295</cdr:x>
      <cdr:y>0.94784</cdr:y>
    </cdr:to>
    <cdr:sp macro="" textlink="">
      <cdr:nvSpPr>
        <cdr:cNvPr id="20" name="TextBox 9"/>
        <cdr:cNvSpPr txBox="1"/>
      </cdr:nvSpPr>
      <cdr:spPr>
        <a:xfrm xmlns:a="http://schemas.openxmlformats.org/drawingml/2006/main">
          <a:off x="1069976" y="20859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0.795</cdr:x>
      <cdr:y>0.03756</cdr:y>
    </cdr:from>
    <cdr:to>
      <cdr:x>0.99361</cdr:x>
      <cdr:y>0.7994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346559" y="118887"/>
          <a:ext cx="1085870" cy="2411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900">
            <a:solidFill>
              <a:srgbClr val="00B05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95% 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interval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upper bound</a:t>
          </a: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STEO forecast</a:t>
          </a:r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NYMEX 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</a:p>
        <a:p xmlns:a="http://schemas.openxmlformats.org/drawingml/2006/main"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95% NYMEX 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interval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lower bound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111124</xdr:colOff>
      <xdr:row>3</xdr:row>
      <xdr:rowOff>165100</xdr:rowOff>
    </xdr:from>
    <xdr:to>
      <xdr:col>9</xdr:col>
      <xdr:colOff>317363</xdr:colOff>
      <xdr:row>21</xdr:row>
      <xdr:rowOff>76200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pSpPr/>
      </xdr:nvGrpSpPr>
      <xdr:grpSpPr>
        <a:xfrm>
          <a:off x="592608" y="740787"/>
          <a:ext cx="5513024" cy="3302418"/>
          <a:chOff x="561974" y="790575"/>
          <a:chExt cx="5455908" cy="3330784"/>
        </a:xfrm>
      </xdr:grpSpPr>
      <xdr:graphicFrame macro="">
        <xdr:nvGraphicFramePr>
          <xdr:cNvPr id="5" name="Chart 2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GraphicFramePr>
            <a:graphicFrameLocks/>
          </xdr:cNvGraphicFramePr>
        </xdr:nvGraphicFramePr>
        <xdr:xfrm>
          <a:off x="3268366" y="7905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GraphicFramePr>
            <a:graphicFrameLocks/>
          </xdr:cNvGraphicFramePr>
        </xdr:nvGraphicFramePr>
        <xdr:xfrm>
          <a:off x="561974" y="7905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 txBox="1"/>
        </xdr:nvSpPr>
        <xdr:spPr>
          <a:xfrm>
            <a:off x="566310" y="3673554"/>
            <a:ext cx="4905098" cy="4478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CEDD8107-A204-4517-8F2B-76FDDF6396AA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2024, and Refinitiv an LSEG Business</a:t>
            </a:fld>
            <a:endParaRPr lang="en-US" sz="1100"/>
          </a:p>
        </xdr:txBody>
      </xdr:sp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9092" y="3686176"/>
            <a:ext cx="338790" cy="290755"/>
          </a:xfrm>
          <a:prstGeom prst="rect">
            <a:avLst/>
          </a:prstGeom>
        </xdr:spPr>
      </xdr:pic>
    </xdr:grp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0.00486</cdr:x>
      <cdr:y>0</cdr:y>
    </cdr:from>
    <cdr:to>
      <cdr:x>0.96528</cdr:x>
      <cdr:y>0.21603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326" y="0"/>
          <a:ext cx="2634624" cy="695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diesel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price changes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0.55395</cdr:x>
      <cdr:y>0.26458</cdr:y>
    </cdr:from>
    <cdr:to>
      <cdr:x>0.97573</cdr:x>
      <cdr:y>0.55957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21851" y="849133"/>
          <a:ext cx="1158762" cy="946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Ins="4572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Brent crude oil price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wholesale margin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over crude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retail margin 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over wholesale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0.73349</cdr:x>
      <cdr:y>0.16195</cdr:y>
    </cdr:from>
    <cdr:to>
      <cdr:x>0.97655</cdr:x>
      <cdr:y>0.22264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113466" y="501973"/>
          <a:ext cx="700350" cy="188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0.17696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499" y="0"/>
          <a:ext cx="2666881" cy="5448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diesel and crude oil prices</a:t>
          </a:r>
        </a:p>
        <a:p xmlns:a="http://schemas.openxmlformats.org/drawingml/2006/main">
          <a:pPr rtl="0"/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0.68318</cdr:x>
      <cdr:y>0.32123</cdr:y>
    </cdr:from>
    <cdr:to>
      <cdr:x>0.90019</cdr:x>
      <cdr:y>0.41349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68511" y="995676"/>
          <a:ext cx="625289" cy="28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39789</xdr:colOff>
      <xdr:row>3</xdr:row>
      <xdr:rowOff>39060</xdr:rowOff>
    </xdr:from>
    <xdr:to>
      <xdr:col>9</xdr:col>
      <xdr:colOff>257174</xdr:colOff>
      <xdr:row>20</xdr:row>
      <xdr:rowOff>6352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pSpPr/>
      </xdr:nvGrpSpPr>
      <xdr:grpSpPr>
        <a:xfrm>
          <a:off x="658914" y="620085"/>
          <a:ext cx="5532335" cy="3205792"/>
          <a:chOff x="628650" y="619125"/>
          <a:chExt cx="5486400" cy="3206958"/>
        </a:xfrm>
      </xdr:grpSpPr>
      <xdr:graphicFrame macro="">
        <xdr:nvGraphicFramePr>
          <xdr:cNvPr id="19" name="Chart 2">
            <a:extLst>
              <a:ext uri="{FF2B5EF4-FFF2-40B4-BE49-F238E27FC236}">
                <a16:creationId xmlns:a16="http://schemas.microsoft.com/office/drawing/2014/main" id="{00000000-0008-0000-0E00-000013000000}"/>
              </a:ext>
            </a:extLst>
          </xdr:cNvPr>
          <xdr:cNvGraphicFramePr>
            <a:graphicFrameLocks/>
          </xdr:cNvGraphicFramePr>
        </xdr:nvGraphicFramePr>
        <xdr:xfrm>
          <a:off x="3371850" y="61912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8" name="Chart 1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GraphicFramePr>
            <a:graphicFrameLocks/>
          </xdr:cNvGraphicFramePr>
        </xdr:nvGraphicFramePr>
        <xdr:xfrm>
          <a:off x="628650" y="619632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5">
        <xdr:nvSpPr>
          <xdr:cNvPr id="4" name="TextBox 1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SpPr txBox="1"/>
        </xdr:nvSpPr>
        <xdr:spPr>
          <a:xfrm>
            <a:off x="645238" y="3589431"/>
            <a:ext cx="5212110" cy="2366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Ins="9144" rtlCol="0" anchor="t">
            <a:noAutofit/>
          </a:bodyPr>
          <a:lstStyle/>
          <a:p>
            <a:fld id="{BC1E062C-6A28-4C9A-8C86-81D4DDA28F3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5591" y="3514726"/>
            <a:ext cx="339142" cy="290755"/>
          </a:xfrm>
          <a:prstGeom prst="rect">
            <a:avLst/>
          </a:prstGeom>
        </xdr:spPr>
      </xdr:pic>
    </xdr:grp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0.03819</cdr:x>
      <cdr:y>0</cdr:y>
    </cdr:from>
    <cdr:to>
      <cdr:x>1</cdr:x>
      <cdr:y>0.13572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4775" y="0"/>
          <a:ext cx="2638425" cy="438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0.61628</cdr:x>
      <cdr:y>0.15605</cdr:y>
    </cdr:from>
    <cdr:to>
      <cdr:x>0.937</cdr:x>
      <cdr:y>0.45833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69312" y="482424"/>
          <a:ext cx="920769" cy="934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biofuels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 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plant liquids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crude oil</a:t>
          </a:r>
        </a:p>
        <a:p xmlns:a="http://schemas.openxmlformats.org/drawingml/2006/main">
          <a:r>
            <a:rPr lang="en-US" sz="900" b="1">
              <a:solidFill>
                <a:schemeClr val="bg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endParaRPr lang="en-US" sz="1050"/>
        </a:p>
      </cdr:txBody>
    </cdr:sp>
  </cdr:relSizeAnchor>
  <cdr:relSizeAnchor xmlns:cdr="http://schemas.openxmlformats.org/drawingml/2006/chartDrawing">
    <cdr:from>
      <cdr:x>0.5457</cdr:x>
      <cdr:y>0.73401</cdr:y>
    </cdr:from>
    <cdr:to>
      <cdr:x>0.83042</cdr:x>
      <cdr:y>0.79353</cdr:y>
    </cdr:to>
    <cdr:sp macro="" textlink="">
      <cdr:nvSpPr>
        <cdr:cNvPr id="5" name="TextBox 1"/>
        <cdr:cNvSpPr txBox="1"/>
      </cdr:nvSpPr>
      <cdr:spPr>
        <a:xfrm xmlns:a="http://schemas.openxmlformats.org/drawingml/2006/main" flipH="1">
          <a:off x="1493901" y="2348280"/>
          <a:ext cx="779447" cy="190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0.93924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696504" cy="6256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crude oil and liquid fuels production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0.21181</cdr:x>
      <cdr:y>0.71513</cdr:y>
    </cdr:from>
    <cdr:to>
      <cdr:x>0.54514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81025" y="3105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0.01583</cdr:y>
    </cdr:from>
    <cdr:to>
      <cdr:x>1</cdr:x>
      <cdr:y>0.98815</cdr:y>
    </cdr:to>
    <cdr:sp macro="" textlink="">
      <cdr:nvSpPr>
        <cdr:cNvPr id="5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50800"/>
          <a:ext cx="2743200" cy="312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9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4045</xdr:colOff>
      <xdr:row>3</xdr:row>
      <xdr:rowOff>133350</xdr:rowOff>
    </xdr:from>
    <xdr:to>
      <xdr:col>10</xdr:col>
      <xdr:colOff>590277</xdr:colOff>
      <xdr:row>20</xdr:row>
      <xdr:rowOff>106206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1242295" y="714375"/>
          <a:ext cx="5558282" cy="3211356"/>
          <a:chOff x="1213961" y="714374"/>
          <a:chExt cx="5484018" cy="3211577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aphicFramePr>
            <a:graphicFrameLocks/>
          </xdr:cNvGraphicFramePr>
        </xdr:nvGraphicFramePr>
        <xdr:xfrm>
          <a:off x="4000499" y="714374"/>
          <a:ext cx="2697480" cy="32003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GraphicFramePr>
            <a:graphicFrameLocks/>
          </xdr:cNvGraphicFramePr>
        </xdr:nvGraphicFramePr>
        <xdr:xfrm>
          <a:off x="1219199" y="714375"/>
          <a:ext cx="278892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C$31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>
          <a:xfrm>
            <a:off x="1213961" y="3671474"/>
            <a:ext cx="5133976" cy="2544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bIns="9144" rtlCol="0" anchor="t">
            <a:noAutofit/>
          </a:bodyPr>
          <a:lstStyle/>
          <a:p>
            <a:fld id="{1C3B7700-C901-4BBF-9D3B-405DDFEA6587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F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07378" y="3609976"/>
            <a:ext cx="339518" cy="29075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22771</xdr:colOff>
      <xdr:row>4</xdr:row>
      <xdr:rowOff>84148</xdr:rowOff>
    </xdr:from>
    <xdr:ext cx="627554" cy="18407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1972221" y="833448"/>
          <a:ext cx="627554" cy="1840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27432" tIns="9144" rIns="27432" bIns="9144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0.74432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00778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0.59113</cdr:x>
      <cdr:y>0.16901</cdr:y>
    </cdr:from>
    <cdr:to>
      <cdr:x>0.9118</cdr:x>
      <cdr:y>0.40103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58962" y="511111"/>
          <a:ext cx="899933" cy="701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18288" rIns="9144" bIns="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gasoline</a:t>
          </a: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butanes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propane</a:t>
          </a:r>
        </a:p>
        <a:p xmlns:a="http://schemas.openxmlformats.org/drawingml/2006/main">
          <a:r>
            <a:rPr lang="en-US" sz="9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ethane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0.55621</cdr:x>
      <cdr:y>0.11734</cdr:y>
    </cdr:from>
    <cdr:to>
      <cdr:x>0.77867</cdr:x>
      <cdr:y>0.17686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71055" y="362898"/>
          <a:ext cx="628358" cy="1840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0.15179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0" y="0"/>
          <a:ext cx="2576523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plant liquids production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0.00793</cdr:x>
      <cdr:y>0.7059</cdr:y>
    </cdr:from>
    <cdr:to>
      <cdr:x>0.12271</cdr:x>
      <cdr:y>0.87959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60" y="2167888"/>
          <a:ext cx="330897" cy="533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</xdr:colOff>
      <xdr:row>3</xdr:row>
      <xdr:rowOff>47625</xdr:rowOff>
    </xdr:from>
    <xdr:to>
      <xdr:col>10</xdr:col>
      <xdr:colOff>470536</xdr:colOff>
      <xdr:row>20</xdr:row>
      <xdr:rowOff>9553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pSpPr/>
      </xdr:nvGrpSpPr>
      <xdr:grpSpPr>
        <a:xfrm>
          <a:off x="1403984" y="628650"/>
          <a:ext cx="5619752" cy="3200428"/>
          <a:chOff x="1238250" y="609600"/>
          <a:chExt cx="5553077" cy="3200428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4048127" y="6096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1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aphicFramePr>
            <a:graphicFrameLocks/>
          </xdr:cNvGraphicFramePr>
        </xdr:nvGraphicFramePr>
        <xdr:xfrm>
          <a:off x="1238250" y="609628"/>
          <a:ext cx="28194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3" name="TextBox 1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SpPr txBox="1"/>
        </xdr:nvSpPr>
        <xdr:spPr>
          <a:xfrm>
            <a:off x="1238250" y="3556991"/>
            <a:ext cx="5149908" cy="1958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75D6446F-C2EB-46C4-B6B2-9B31DA8B7AD4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93752" y="3495676"/>
            <a:ext cx="338220" cy="29075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142875</xdr:rowOff>
    </xdr:from>
    <xdr:to>
      <xdr:col>12</xdr:col>
      <xdr:colOff>266700</xdr:colOff>
      <xdr:row>23</xdr:row>
      <xdr:rowOff>104775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1257300" y="666750"/>
          <a:ext cx="5838825" cy="3200400"/>
          <a:chOff x="1228725" y="666750"/>
          <a:chExt cx="5486400" cy="3200400"/>
        </a:xfrm>
      </xdr:grpSpPr>
      <xdr:graphicFrame macro="">
        <xdr:nvGraphicFramePr>
          <xdr:cNvPr id="5" name="Chart 2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aphicFramePr>
            <a:graphicFrameLocks/>
          </xdr:cNvGraphicFramePr>
        </xdr:nvGraphicFramePr>
        <xdr:xfrm>
          <a:off x="1228725" y="666750"/>
          <a:ext cx="5485274" cy="22549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6" name="Chart 1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GraphicFramePr>
            <a:graphicFrameLocks/>
          </xdr:cNvGraphicFramePr>
        </xdr:nvGraphicFramePr>
        <xdr:xfrm>
          <a:off x="1228725" y="2917797"/>
          <a:ext cx="5486400" cy="9493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34206" y="3533777"/>
            <a:ext cx="343011" cy="290755"/>
          </a:xfrm>
          <a:prstGeom prst="rect">
            <a:avLst/>
          </a:prstGeom>
        </xdr:spPr>
      </xdr:pic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0.00306</cdr:x>
      <cdr:y>0</cdr:y>
    </cdr:from>
    <cdr:to>
      <cdr:x>1</cdr:x>
      <cdr:y>0.18583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12" y="0"/>
          <a:ext cx="2870842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0.56757</cdr:x>
      <cdr:y>0.58195</cdr:y>
    </cdr:from>
    <cdr:to>
      <cdr:x>0.95148</cdr:x>
      <cdr:y>0.91068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34413" y="1799645"/>
          <a:ext cx="1105528" cy="1016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27432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motor gasoline</a:t>
          </a:r>
        </a:p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distillate fuel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jet fuel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hydrocarbon gas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liquids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 fuels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net change</a:t>
          </a:r>
          <a:endParaRPr lang="en-US" sz="9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>
            <a:solidFill>
              <a:schemeClr val="accent4">
                <a:lumMod val="5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0.65868</cdr:x>
      <cdr:y>0.17434</cdr:y>
    </cdr:from>
    <cdr:to>
      <cdr:x>0.99202</cdr:x>
      <cdr:y>0.2422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96778" y="539138"/>
          <a:ext cx="959904" cy="209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0.98958</cdr:x>
      <cdr:y>0.17856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928805" cy="552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liquid fuels product supplied</a:t>
          </a: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(consumption)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158115</xdr:colOff>
      <xdr:row>3</xdr:row>
      <xdr:rowOff>85725</xdr:rowOff>
    </xdr:from>
    <xdr:to>
      <xdr:col>9</xdr:col>
      <xdr:colOff>398145</xdr:colOff>
      <xdr:row>20</xdr:row>
      <xdr:rowOff>47626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pSpPr/>
      </xdr:nvGrpSpPr>
      <xdr:grpSpPr>
        <a:xfrm>
          <a:off x="775476" y="676628"/>
          <a:ext cx="5540516" cy="3260373"/>
          <a:chOff x="714375" y="666750"/>
          <a:chExt cx="5488305" cy="3200401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GraphicFramePr>
            <a:graphicFrameLocks/>
          </xdr:cNvGraphicFramePr>
        </xdr:nvGraphicFramePr>
        <xdr:xfrm>
          <a:off x="3505201" y="666751"/>
          <a:ext cx="269747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GraphicFramePr>
            <a:graphicFrameLocks/>
          </xdr:cNvGraphicFramePr>
        </xdr:nvGraphicFramePr>
        <xdr:xfrm>
          <a:off x="714375" y="666750"/>
          <a:ext cx="278892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1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745208" y="3587854"/>
            <a:ext cx="5145593" cy="24580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bIns="9144" rtlCol="0" anchor="t">
            <a:noAutofit/>
          </a:bodyPr>
          <a:lstStyle/>
          <a:p>
            <a:fld id="{62A0CBC7-3635-4F32-848D-687707315046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1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22347" y="3562351"/>
            <a:ext cx="338031" cy="290755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0.19345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6766" y="0"/>
          <a:ext cx="259071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endParaRPr lang="en-US" sz="1000" b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/>
        </a:p>
      </cdr:txBody>
    </cdr:sp>
  </cdr:relSizeAnchor>
  <cdr:relSizeAnchor xmlns:cdr="http://schemas.openxmlformats.org/drawingml/2006/chartDrawing">
    <cdr:from>
      <cdr:x>0.64686</cdr:x>
      <cdr:y>0.55315</cdr:y>
    </cdr:from>
    <cdr:to>
      <cdr:x>0.96668</cdr:x>
      <cdr:y>0.87401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33765" y="1738862"/>
          <a:ext cx="906653" cy="1008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27432" bIns="27432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natural gasoline</a:t>
          </a:r>
          <a:endParaRPr lang="en-US" sz="900">
            <a:solidFill>
              <a:schemeClr val="accent3"/>
            </a:solidFill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ethane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propane</a:t>
          </a:r>
          <a:endParaRPr lang="en-US" sz="900" baseline="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butanes</a:t>
          </a:r>
        </a:p>
        <a:p xmlns:a="http://schemas.openxmlformats.org/drawingml/2006/main">
          <a:endParaRPr lang="en-US" sz="900"/>
        </a:p>
      </cdr:txBody>
    </cdr:sp>
  </cdr:relSizeAnchor>
  <cdr:relSizeAnchor xmlns:cdr="http://schemas.openxmlformats.org/drawingml/2006/chartDrawing">
    <cdr:from>
      <cdr:x>0.57827</cdr:x>
      <cdr:y>0.18338</cdr:y>
    </cdr:from>
    <cdr:to>
      <cdr:x>0.85529</cdr:x>
      <cdr:y>0.28888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635470" y="560674"/>
          <a:ext cx="783466" cy="322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hydrocarbon gas liquids </a:t>
          </a: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 supplied (consumption)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85725</xdr:rowOff>
    </xdr:from>
    <xdr:to>
      <xdr:col>10</xdr:col>
      <xdr:colOff>0</xdr:colOff>
      <xdr:row>23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absSizeAnchor xmlns:cdr="http://schemas.openxmlformats.org/drawingml/2006/chartDrawing">
    <cdr:from>
      <cdr:x>0</cdr:x>
      <cdr:y>0.90281</cdr:y>
    </cdr:from>
    <cdr:ext cx="5200650" cy="261915"/>
    <cdr:sp macro="" textlink="'17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60676"/>
          <a:ext cx="5200650" cy="26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B4C09DF6-3487-46E4-8025-668F94ABC5D3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0.01184</cdr:y>
    </cdr:from>
    <cdr:to>
      <cdr:x>0.81533</cdr:x>
      <cdr:y>0.15976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38114"/>
          <a:ext cx="4457695" cy="476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commercial crude oil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0.00697</cdr:x>
      <cdr:y>0.73669</cdr:y>
    </cdr:from>
    <cdr:to>
      <cdr:x>0.05749</cdr:x>
      <cdr:y>0.85799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8099" y="2371725"/>
          <a:ext cx="276226" cy="3905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0.06098</cdr:x>
      <cdr:y>0.19822</cdr:y>
    </cdr:from>
    <cdr:to>
      <cdr:x>0.60453</cdr:x>
      <cdr:y>0.26923</cdr:y>
    </cdr:to>
    <cdr:sp macro="" textlink="'17'!$A$115">
      <cdr:nvSpPr>
        <cdr:cNvPr id="7" name="TextBox 6"/>
        <cdr:cNvSpPr txBox="1"/>
      </cdr:nvSpPr>
      <cdr:spPr>
        <a:xfrm xmlns:a="http://schemas.openxmlformats.org/drawingml/2006/main">
          <a:off x="333375" y="638175"/>
          <a:ext cx="29718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1B90787-F81C-4CEC-943F-C5BA552BF3AA}" type="TxLink">
            <a:rPr lang="en-US" sz="900" b="0" i="0" u="none" strike="noStrike">
              <a:solidFill>
                <a:schemeClr val="bg1">
                  <a:lumMod val="50000"/>
                </a:schemeClr>
              </a:solidFill>
              <a:latin typeface="Arial"/>
              <a:cs typeface="Arial"/>
            </a:rPr>
            <a:pPr/>
            <a:t>monthly range from Jan 2019 −Dec 2023</a:t>
          </a:fld>
          <a:endParaRPr lang="en-US" sz="1100" b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0.93037</cdr:x>
      <cdr:y>0.90533</cdr:y>
    </cdr:from>
    <cdr:to>
      <cdr:x>0.99651</cdr:x>
      <cdr:y>0.99564</cdr:y>
    </cdr:to>
    <cdr:pic>
      <cdr:nvPicPr>
        <cdr:cNvPr id="8" name="Picture 7">
          <a:extLst xmlns:a="http://schemas.openxmlformats.org/drawingml/2006/main">
            <a:ext uri="{FF2B5EF4-FFF2-40B4-BE49-F238E27FC236}">
              <a16:creationId xmlns:a16="http://schemas.microsoft.com/office/drawing/2014/main" id="{2EC54413-8699-1A2D-041D-B7F58236834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647" y="2868674"/>
          <a:ext cx="361632" cy="286161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9525</xdr:rowOff>
    </xdr:from>
    <xdr:to>
      <xdr:col>9</xdr:col>
      <xdr:colOff>600075</xdr:colOff>
      <xdr:row>22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absSizeAnchor xmlns:cdr="http://schemas.openxmlformats.org/drawingml/2006/chartDrawing">
    <cdr:from>
      <cdr:x>0</cdr:x>
      <cdr:y>0.9041</cdr:y>
    </cdr:from>
    <cdr:ext cx="5298589" cy="279248"/>
    <cdr:sp macro="" textlink="'18'!$A$112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73388"/>
          <a:ext cx="5298589" cy="279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rIns="9144" rtlCol="0"/>
        <a:lstStyle xmlns:a="http://schemas.openxmlformats.org/drawingml/2006/main"/>
        <a:p xmlns:a="http://schemas.openxmlformats.org/drawingml/2006/main">
          <a:pPr algn="l"/>
          <a:fld id="{4CAD6D71-5D1C-4992-9130-CC1D93B77270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0.09424</cdr:x>
      <cdr:y>0.38357</cdr:y>
    </cdr:from>
    <cdr:ext cx="3101088" cy="295268"/>
    <cdr:sp macro="" textlink="'18'!$A$114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15257" y="1219065"/>
          <a:ext cx="3101088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5CE10E6-4D89-498C-9CA1-EAB0B84202B2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2019−Dec 2023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0.11847</cdr:x>
      <cdr:y>0.13021</cdr:y>
    </cdr:from>
    <cdr:ext cx="2665055" cy="298768"/>
    <cdr:sp macro="" textlink="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47717" y="419191"/>
          <a:ext cx="2665055" cy="29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aseline="0">
              <a:solidFill>
                <a:schemeClr val="accent1"/>
              </a:solidFill>
              <a:latin typeface="Arial" pitchFamily="34" charset="0"/>
              <a:cs typeface="Arial" pitchFamily="34" charset="0"/>
            </a:rPr>
            <a:t>total motor gasoline inventory</a:t>
          </a:r>
        </a:p>
      </cdr:txBody>
    </cdr:sp>
  </cdr:absSizeAnchor>
  <cdr:absSizeAnchor xmlns:cdr="http://schemas.openxmlformats.org/drawingml/2006/chartDrawing">
    <cdr:from>
      <cdr:x>0.41659</cdr:x>
      <cdr:y>0.73445</cdr:y>
    </cdr:from>
    <cdr:ext cx="2367636" cy="202792"/>
    <cdr:sp macro="" textlink="">
      <cdr:nvSpPr>
        <cdr:cNvPr id="6" name="TextBox 5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2277644" y="2334211"/>
          <a:ext cx="2367636" cy="202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000" baseline="0">
              <a:solidFill>
                <a:schemeClr val="accent3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total distillate fuel inventory</a:t>
          </a:r>
        </a:p>
      </cdr:txBody>
    </cdr:sp>
  </cdr:absSizeAnchor>
  <cdr:relSizeAnchor xmlns:cdr="http://schemas.openxmlformats.org/drawingml/2006/chartDrawing">
    <cdr:from>
      <cdr:x>0.92853</cdr:x>
      <cdr:y>0.90237</cdr:y>
    </cdr:from>
    <cdr:to>
      <cdr:x>0.99487</cdr:x>
      <cdr:y>0.99268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357EB3F7-CEFB-32B8-5187-4E317EAD300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6591" y="2867890"/>
          <a:ext cx="362719" cy="287021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0.19167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381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World liquid fuels production and consumption balance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million barrels per day </a:t>
          </a:r>
        </a:p>
      </cdr:txBody>
    </cdr:sp>
  </cdr:relSizeAnchor>
  <cdr:relSizeAnchor xmlns:cdr="http://schemas.openxmlformats.org/drawingml/2006/chartDrawing">
    <cdr:from>
      <cdr:x>0.42948</cdr:x>
      <cdr:y>0.22842</cdr:y>
    </cdr:from>
    <cdr:to>
      <cdr:x>0.70384</cdr:x>
      <cdr:y>0.54099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88119" y="533472"/>
          <a:ext cx="1653343" cy="730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world</a:t>
          </a:r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production</a:t>
          </a:r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world consumption</a:t>
          </a:r>
          <a:endParaRPr lang="en-US" sz="9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0.02957</cdr:x>
      <cdr:y>0.72803</cdr:y>
    </cdr:from>
    <cdr:to>
      <cdr:x>0.06808</cdr:x>
      <cdr:y>0.89719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8258" y="1700307"/>
          <a:ext cx="219160" cy="39507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absSizeAnchor xmlns:cdr="http://schemas.openxmlformats.org/drawingml/2006/chartDrawing">
    <cdr:from>
      <cdr:x>0.06109</cdr:x>
      <cdr:y>0.65416</cdr:y>
    </cdr:from>
    <cdr:ext cx="3316218" cy="237121"/>
    <cdr:sp macro="" textlink="'19'!$A$115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334007" y="2106029"/>
          <a:ext cx="3316218" cy="2371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883D697-F9C2-493C-AB68-927500824644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2019 − Dec 2023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0.00929</cdr:x>
      <cdr:y>0.85515</cdr:y>
    </cdr:from>
    <cdr:ext cx="5235568" cy="272456"/>
    <cdr:sp macro="" textlink="'19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0800" y="2712392"/>
          <a:ext cx="5235568" cy="272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27432" tIns="9144" rIns="9144" bIns="9144" rtlCol="0"/>
        <a:lstStyle xmlns:a="http://schemas.openxmlformats.org/drawingml/2006/main"/>
        <a:p xmlns:a="http://schemas.openxmlformats.org/drawingml/2006/main">
          <a:pPr algn="l"/>
          <a:fld id="{B4C09DF6-3487-46E4-8025-668F94ABC5D3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commercial propane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0.93033</cdr:x>
      <cdr:y>0.90237</cdr:y>
    </cdr:from>
    <cdr:to>
      <cdr:x>0.99654</cdr:x>
      <cdr:y>0.99268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6363FBCB-515E-7E1C-4525-2A25D164594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467" y="2862160"/>
          <a:ext cx="361993" cy="28644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0.00639</cdr:x>
      <cdr:y>0.9019</cdr:y>
    </cdr:from>
    <cdr:to>
      <cdr:x>0.51336</cdr:x>
      <cdr:y>0.96921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4944" y="2860675"/>
          <a:ext cx="2771783" cy="213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Note: Excludes </a:t>
          </a:r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propylene.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absSizeAnchor xmlns:cdr="http://schemas.openxmlformats.org/drawingml/2006/chartDrawing">
    <cdr:from>
      <cdr:x>0.00174</cdr:x>
      <cdr:y>0.82021</cdr:y>
    </cdr:from>
    <cdr:ext cx="5200650" cy="230786"/>
    <cdr:sp macro="" textlink="'20'!$A$126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9525" y="26171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0.87264</cdr:y>
    </cdr:from>
    <cdr:ext cx="5222874" cy="387355"/>
    <cdr:sp macro="" textlink="'20'!$A$127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84475"/>
          <a:ext cx="5222874" cy="3873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bIns="9144" rtlCol="0"/>
        <a:lstStyle xmlns:a="http://schemas.openxmlformats.org/drawingml/2006/main"/>
        <a:p xmlns:a="http://schemas.openxmlformats.org/drawingml/2006/main">
          <a:pPr algn="l"/>
          <a:fld id="{D56A20C6-68A4-41C0-8B5F-C4835087364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Petroleum product and other liquids include: gasoline, distillate fuels, hydrocarbon gas liquids, jet fuel, residual fuel oil, unfinished oils, other hydrocarbons/oxygenates, and other oils.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net imports of crude oil and liquid fuels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0.83275</cdr:x>
      <cdr:y>0.22781</cdr:y>
    </cdr:from>
    <cdr:to>
      <cdr:x>1</cdr:x>
      <cdr:y>0.78905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552936" y="726913"/>
          <a:ext cx="914414" cy="17908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crude oil </a:t>
          </a:r>
        </a:p>
        <a:p xmlns:a="http://schemas.openxmlformats.org/drawingml/2006/main"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total</a:t>
          </a:r>
        </a:p>
        <a:p xmlns:a="http://schemas.openxmlformats.org/drawingml/2006/main"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 </a:t>
          </a:r>
        </a:p>
        <a:p xmlns:a="http://schemas.openxmlformats.org/drawingml/2006/main">
          <a:endParaRPr lang="en-US" sz="10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petroleum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product and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other liquids</a:t>
          </a:r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endParaRPr lang="en-US" sz="10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="1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3</xdr:row>
      <xdr:rowOff>120650</xdr:rowOff>
    </xdr:from>
    <xdr:to>
      <xdr:col>10</xdr:col>
      <xdr:colOff>323850</xdr:colOff>
      <xdr:row>20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0.00347</cdr:x>
      <cdr:y>0.00298</cdr:y>
    </cdr:from>
    <cdr:to>
      <cdr:x>0.82986</cdr:x>
      <cdr:y>0.14286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038" y="9537"/>
          <a:ext cx="4533912" cy="447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U.S. net trade of hydrocarbon gas liquids (HGL) 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million barrels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per day </a:t>
          </a:r>
        </a:p>
      </cdr:txBody>
    </cdr:sp>
  </cdr:relSizeAnchor>
  <cdr:relSizeAnchor xmlns:cdr="http://schemas.openxmlformats.org/drawingml/2006/chartDrawing">
    <cdr:from>
      <cdr:x>0.83333</cdr:x>
      <cdr:y>0.14881</cdr:y>
    </cdr:from>
    <cdr:to>
      <cdr:x>1</cdr:x>
      <cdr:y>0.43452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638675" y="4762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0.07986</cdr:x>
      <cdr:y>0.36309</cdr:y>
    </cdr:from>
    <cdr:to>
      <cdr:x>0.31076</cdr:x>
      <cdr:y>0.65179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8150" y="1162049"/>
          <a:ext cx="1266825" cy="923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0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</a:t>
          </a:r>
          <a:endParaRPr lang="en-US" sz="10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1000" b="0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propane</a:t>
          </a: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ethane</a:t>
          </a:r>
        </a:p>
        <a:p xmlns:a="http://schemas.openxmlformats.org/drawingml/2006/main">
          <a:r>
            <a:rPr lang="en-US" sz="1000" b="1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natural gasoline</a:t>
          </a:r>
          <a:endParaRPr lang="en-US" sz="10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butanes</a:t>
          </a:r>
          <a:endParaRPr lang="en-US" sz="1000" b="1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0.77901</cdr:x>
      <cdr:y>0.1369</cdr:y>
    </cdr:from>
    <cdr:to>
      <cdr:x>0.8663</cdr:x>
      <cdr:y>0.22177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76750" y="423356"/>
          <a:ext cx="501650" cy="262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0.00521</cdr:x>
      <cdr:y>0.90349</cdr:y>
    </cdr:from>
    <cdr:to>
      <cdr:x>0.93046</cdr:x>
      <cdr:y>0.98563</cdr:y>
    </cdr:to>
    <cdr:sp macro="" textlink="'21'!$B$32">
      <cdr:nvSpPr>
        <cdr:cNvPr id="6" name="TextBox 5"/>
        <cdr:cNvSpPr txBox="1"/>
      </cdr:nvSpPr>
      <cdr:spPr>
        <a:xfrm xmlns:a="http://schemas.openxmlformats.org/drawingml/2006/main">
          <a:off x="29974" y="2794000"/>
          <a:ext cx="5323076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rIns="9144" bIns="9144" rtlCol="0"/>
        <a:lstStyle xmlns:a="http://schemas.openxmlformats.org/drawingml/2006/main"/>
        <a:p xmlns:a="http://schemas.openxmlformats.org/drawingml/2006/main">
          <a:fld id="{4BC91908-8B79-475F-ACF5-75A968F4864D}" type="TxLink">
            <a:rPr lang="en-US" sz="9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Data source: U.S. Energy Information Administration, Short-Term Energy Outlook, December 2024</a:t>
          </a:fld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0.86285</cdr:x>
      <cdr:y>0.19345</cdr:y>
    </cdr:from>
    <cdr:to>
      <cdr:x>1</cdr:x>
      <cdr:y>0.33928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733925" y="619125"/>
          <a:ext cx="752475" cy="4667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net exports</a:t>
          </a:r>
        </a:p>
      </cdr:txBody>
    </cdr:sp>
  </cdr:relSizeAnchor>
  <cdr:relSizeAnchor xmlns:cdr="http://schemas.openxmlformats.org/drawingml/2006/chartDrawing">
    <cdr:from>
      <cdr:x>0.83333</cdr:x>
      <cdr:y>0.21726</cdr:y>
    </cdr:from>
    <cdr:to>
      <cdr:x>1</cdr:x>
      <cdr:y>0.50298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id="{3F820FD8-7DA0-3434-FBE5-85C01500C8A4}"/>
            </a:ext>
          </a:extLst>
        </cdr:cNvPr>
        <cdr:cNvCxnSpPr/>
      </cdr:nvCxnSpPr>
      <cdr:spPr bwMode="auto">
        <a:xfrm xmlns:a="http://schemas.openxmlformats.org/drawingml/2006/main">
          <a:off x="5124450" y="695325"/>
          <a:ext cx="914400" cy="91440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0.89931</cdr:x>
      <cdr:y>0.125</cdr:y>
    </cdr:from>
    <cdr:to>
      <cdr:x>0.89931</cdr:x>
      <cdr:y>0.19643</cdr:y>
    </cdr:to>
    <cdr:cxnSp macro="">
      <cdr:nvCxnSpPr>
        <cdr:cNvPr id="16" name="Straight Arrow Connector 15">
          <a:extLst xmlns:a="http://schemas.openxmlformats.org/drawingml/2006/main">
            <a:ext uri="{FF2B5EF4-FFF2-40B4-BE49-F238E27FC236}">
              <a16:creationId xmlns:a16="http://schemas.microsoft.com/office/drawing/2014/main" id="{0A521158-8E60-8FDC-2259-8E74C8F6B214}"/>
            </a:ext>
          </a:extLst>
        </cdr:cNvPr>
        <cdr:cNvCxnSpPr/>
      </cdr:nvCxnSpPr>
      <cdr:spPr bwMode="auto">
        <a:xfrm xmlns:a="http://schemas.openxmlformats.org/drawingml/2006/main" flipV="1">
          <a:off x="4933974" y="400059"/>
          <a:ext cx="0" cy="228605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none" w="med" len="med"/>
          <a:tailEnd type="triangle"/>
        </a:ln>
        <a:effectLst xmlns:a="http://schemas.openxmlformats.org/drawingml/2006/main">
          <a:outerShdw sx="1000" sy="1000" rotWithShape="0">
            <a:srgbClr val="000000"/>
          </a:outerShdw>
        </a:effectLst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0.90104</cdr:x>
      <cdr:y>0.31647</cdr:y>
    </cdr:from>
    <cdr:to>
      <cdr:x>0.90162</cdr:x>
      <cdr:y>0.40476</cdr:y>
    </cdr:to>
    <cdr:cxnSp macro="">
      <cdr:nvCxnSpPr>
        <cdr:cNvPr id="22" name="Straight Arrow Connector 21">
          <a:extLst xmlns:a="http://schemas.openxmlformats.org/drawingml/2006/main">
            <a:ext uri="{FF2B5EF4-FFF2-40B4-BE49-F238E27FC236}">
              <a16:creationId xmlns:a16="http://schemas.microsoft.com/office/drawing/2014/main" id="{DCAD95AA-8363-D5A9-07C6-5A72F1FA70B9}"/>
            </a:ext>
          </a:extLst>
        </cdr:cNvPr>
        <cdr:cNvCxnSpPr/>
      </cdr:nvCxnSpPr>
      <cdr:spPr bwMode="auto">
        <a:xfrm xmlns:a="http://schemas.openxmlformats.org/drawingml/2006/main" flipH="1">
          <a:off x="4943475" y="1012828"/>
          <a:ext cx="3152" cy="282572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none" w="med" len="med"/>
          <a:tailEnd type="triangle"/>
        </a:ln>
        <a:effectLst xmlns:a="http://schemas.openxmlformats.org/drawingml/2006/main">
          <a:outerShdw dist="20000" sx="1000" sy="1000" rotWithShape="0">
            <a:srgbClr val="000000"/>
          </a:outerShdw>
        </a:effectLst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0.93271</cdr:x>
      <cdr:y>0.90179</cdr:y>
    </cdr:from>
    <cdr:to>
      <cdr:x>0.99442</cdr:x>
      <cdr:y>0.99264</cdr:y>
    </cdr:to>
    <cdr:pic>
      <cdr:nvPicPr>
        <cdr:cNvPr id="9" name="Picture 8">
          <a:extLst xmlns:a="http://schemas.openxmlformats.org/drawingml/2006/main">
            <a:ext uri="{FF2B5EF4-FFF2-40B4-BE49-F238E27FC236}">
              <a16:creationId xmlns:a16="http://schemas.microsoft.com/office/drawing/2014/main" id="{FC2E8763-86BD-AB7C-D72C-511302D2C2B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65962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24</xdr:row>
      <xdr:rowOff>66675</xdr:rowOff>
    </xdr:from>
    <xdr:to>
      <xdr:col>7</xdr:col>
      <xdr:colOff>9525</xdr:colOff>
      <xdr:row>24</xdr:row>
      <xdr:rowOff>76200</xdr:rowOff>
    </xdr:to>
    <xdr:sp macro="" textlink="">
      <xdr:nvSpPr>
        <xdr:cNvPr id="482309" name="Line 2">
          <a:extLst>
            <a:ext uri="{FF2B5EF4-FFF2-40B4-BE49-F238E27FC236}">
              <a16:creationId xmlns:a16="http://schemas.microsoft.com/office/drawing/2014/main" id="{00000000-0008-0000-1700-0000055C0700}"/>
            </a:ext>
          </a:extLst>
        </xdr:cNvPr>
        <xdr:cNvSpPr>
          <a:spLocks noChangeShapeType="1"/>
        </xdr:cNvSpPr>
      </xdr:nvSpPr>
      <xdr:spPr bwMode="auto">
        <a:xfrm flipH="1">
          <a:off x="3676650" y="5772150"/>
          <a:ext cx="6000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/>
        </a:ln>
      </xdr:spPr>
    </xdr:sp>
    <xdr:clientData/>
  </xdr:twoCellAnchor>
  <xdr:twoCellAnchor>
    <xdr:from>
      <xdr:col>1</xdr:col>
      <xdr:colOff>9524</xdr:colOff>
      <xdr:row>3</xdr:row>
      <xdr:rowOff>9525</xdr:rowOff>
    </xdr:from>
    <xdr:to>
      <xdr:col>11</xdr:col>
      <xdr:colOff>600074</xdr:colOff>
      <xdr:row>22</xdr:row>
      <xdr:rowOff>133350</xdr:rowOff>
    </xdr:to>
    <xdr:graphicFrame macro="">
      <xdr:nvGraphicFramePr>
        <xdr:cNvPr id="482310" name="Chart 1">
          <a:extLst>
            <a:ext uri="{FF2B5EF4-FFF2-40B4-BE49-F238E27FC236}">
              <a16:creationId xmlns:a16="http://schemas.microsoft.com/office/drawing/2014/main" id="{00000000-0008-0000-1700-0000065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6</xdr:col>
      <xdr:colOff>495300</xdr:colOff>
      <xdr:row>119</xdr:row>
      <xdr:rowOff>123825</xdr:rowOff>
    </xdr:to>
    <xdr:sp macro="" textlink="">
      <xdr:nvSpPr>
        <xdr:cNvPr id="482307" name="Object 3">
          <a:extLst>
            <a:ext uri="{63B3BB69-23CF-44E3-9099-C40C66FF867C}">
              <a14:compatExt xmlns:a14="http://schemas.microsoft.com/office/drawing/2010/main" spid="_x0000_s482307"/>
            </a:ext>
            <a:ext uri="{FF2B5EF4-FFF2-40B4-BE49-F238E27FC236}">
              <a16:creationId xmlns:a16="http://schemas.microsoft.com/office/drawing/2014/main" id="{00000000-0008-0000-1700-0000035C07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9525</xdr:colOff>
      <xdr:row>121</xdr:row>
      <xdr:rowOff>9525</xdr:rowOff>
    </xdr:from>
    <xdr:to>
      <xdr:col>9</xdr:col>
      <xdr:colOff>0</xdr:colOff>
      <xdr:row>129</xdr:row>
      <xdr:rowOff>123825</xdr:rowOff>
    </xdr:to>
    <xdr:sp macro="" textlink="">
      <xdr:nvSpPr>
        <xdr:cNvPr id="482308" name="Object 4">
          <a:extLst>
            <a:ext uri="{63B3BB69-23CF-44E3-9099-C40C66FF867C}">
              <a14:compatExt xmlns:a14="http://schemas.microsoft.com/office/drawing/2010/main" spid="_x0000_s482308"/>
            </a:ext>
            <a:ext uri="{FF2B5EF4-FFF2-40B4-BE49-F238E27FC236}">
              <a16:creationId xmlns:a16="http://schemas.microsoft.com/office/drawing/2014/main" id="{00000000-0008-0000-1700-0000045C07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0</xdr:colOff>
      <xdr:row>116</xdr:row>
      <xdr:rowOff>9525</xdr:rowOff>
    </xdr:from>
    <xdr:to>
      <xdr:col>6</xdr:col>
      <xdr:colOff>495300</xdr:colOff>
      <xdr:row>119</xdr:row>
      <xdr:rowOff>123825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58525"/>
          <a:ext cx="354330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  <xdr:twoCellAnchor>
    <xdr:from>
      <xdr:col>1</xdr:col>
      <xdr:colOff>9525</xdr:colOff>
      <xdr:row>121</xdr:row>
      <xdr:rowOff>9525</xdr:rowOff>
    </xdr:from>
    <xdr:to>
      <xdr:col>9</xdr:col>
      <xdr:colOff>0</xdr:colOff>
      <xdr:row>129</xdr:row>
      <xdr:rowOff>123825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906250"/>
          <a:ext cx="486727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</xdr:wsDr>
</file>

<file path=xl/drawings/drawing56.xml><?xml version="1.0" encoding="utf-8"?>
<c:userShapes xmlns:c="http://schemas.openxmlformats.org/drawingml/2006/chart">
  <cdr:absSizeAnchor xmlns:cdr="http://schemas.openxmlformats.org/drawingml/2006/chartDrawing">
    <cdr:from>
      <cdr:x>0</cdr:x>
      <cdr:y>0.83451</cdr:y>
    </cdr:from>
    <cdr:ext cx="4879976" cy="520689"/>
    <cdr:sp macro="" textlink="'22'!$B$11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625725"/>
          <a:ext cx="4879976" cy="520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67D14A11-7BDE-4589-8BE9-E6BF0389DFE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Confidence interval derived from options market information for the five trading days ending December 5, 2024. Intervals not calculated for months with sparse trading in near-the-money options contracts.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0.74975</cdr:y>
    </cdr:from>
    <cdr:ext cx="5463064" cy="412739"/>
    <cdr:sp macro="" textlink="'22'!$B$113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359025"/>
          <a:ext cx="5463064" cy="412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973571A4-87A5-4AB7-AD0B-5BDB190652F4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Data source: U.S. Energy Information Administration, Short-Term Energy Outlook, December 2024, CME Group, and Refinitiv an LSEG Business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0.78746</cdr:x>
      <cdr:y>0.07966</cdr:y>
    </cdr:from>
    <cdr:to>
      <cdr:x>1</cdr:x>
      <cdr:y>0.72643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305319" y="250645"/>
          <a:ext cx="1162031" cy="203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95% NYMEX 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futures price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confidence interval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upper bound</a:t>
          </a: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STEO forecast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95% 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confidence interval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lower bound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0.07259</cdr:x>
      <cdr:y>0.25992</cdr:y>
    </cdr:from>
    <cdr:to>
      <cdr:x>0.33739</cdr:x>
      <cdr:y>0.34573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96877" y="817811"/>
          <a:ext cx="1447754" cy="269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Henry Hub spot price</a:t>
          </a:r>
        </a:p>
      </cdr:txBody>
    </cdr:sp>
  </cdr:relSizeAnchor>
  <cdr:relSizeAnchor xmlns:cdr="http://schemas.openxmlformats.org/drawingml/2006/chartDrawing">
    <cdr:from>
      <cdr:x>0.92692</cdr:x>
      <cdr:y>0.89881</cdr:y>
    </cdr:from>
    <cdr:to>
      <cdr:x>0.99299</cdr:x>
      <cdr:y>0.98966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8BFF46C2-BFE5-4891-68E9-BD7CCF366155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67789" y="2828038"/>
          <a:ext cx="361242" cy="285853"/>
        </a:xfrm>
        <a:prstGeom xmlns:a="http://schemas.openxmlformats.org/drawingml/2006/main" prst="rect">
          <a:avLst/>
        </a:prstGeom>
      </cdr:spPr>
    </cdr:pic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57150</xdr:rowOff>
    </xdr:from>
    <xdr:to>
      <xdr:col>9</xdr:col>
      <xdr:colOff>247650</xdr:colOff>
      <xdr:row>21</xdr:row>
      <xdr:rowOff>19050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0.00797</cdr:x>
      <cdr:y>0</cdr:y>
    </cdr:from>
    <cdr:to>
      <cdr:x>0.942</cdr:x>
      <cdr:y>0.14881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244" y="0"/>
          <a:ext cx="5304174" cy="4569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prices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thousand cubic feet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0.77951</cdr:x>
      <cdr:y>0.12798</cdr:y>
    </cdr:from>
    <cdr:to>
      <cdr:x>0.94617</cdr:x>
      <cdr:y>0.19644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276728" y="409575"/>
          <a:ext cx="914363" cy="219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0.02031</cdr:x>
      <cdr:y>0.87474</cdr:y>
    </cdr:from>
    <cdr:to>
      <cdr:x>0.9127</cdr:x>
      <cdr:y>1</cdr:y>
    </cdr:to>
    <cdr:sp macro="" textlink="'23'!$B$112">
      <cdr:nvSpPr>
        <cdr:cNvPr id="6" name="TextBox 5"/>
        <cdr:cNvSpPr txBox="1"/>
      </cdr:nvSpPr>
      <cdr:spPr>
        <a:xfrm xmlns:a="http://schemas.openxmlformats.org/drawingml/2006/main">
          <a:off x="117190" y="2681483"/>
          <a:ext cx="5149592" cy="383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45720" rIns="45720" rtlCol="0"/>
        <a:lstStyle xmlns:a="http://schemas.openxmlformats.org/drawingml/2006/main"/>
        <a:p xmlns:a="http://schemas.openxmlformats.org/drawingml/2006/main">
          <a:fld id="{CA5C4719-253F-4DD4-A27D-EB988A25F389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2024, and Refinitiv an LSEG Business</a:t>
          </a:fld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0.93445</cdr:x>
      <cdr:y>0.90179</cdr:y>
    </cdr:from>
    <cdr:to>
      <cdr:x>0.99606</cdr:x>
      <cdr:y>0.99264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E4AE28CF-AADF-76CE-E8B3-2794911D879C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84879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</xdr:colOff>
      <xdr:row>3</xdr:row>
      <xdr:rowOff>114300</xdr:rowOff>
    </xdr:from>
    <xdr:to>
      <xdr:col>10</xdr:col>
      <xdr:colOff>51049</xdr:colOff>
      <xdr:row>23</xdr:row>
      <xdr:rowOff>95729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pSpPr/>
      </xdr:nvGrpSpPr>
      <xdr:grpSpPr>
        <a:xfrm>
          <a:off x="678180" y="638175"/>
          <a:ext cx="5564119" cy="3219929"/>
          <a:chOff x="676275" y="638175"/>
          <a:chExt cx="5477792" cy="3219929"/>
        </a:xfrm>
      </xdr:grpSpPr>
      <xdr:graphicFrame macro="">
        <xdr:nvGraphicFramePr>
          <xdr:cNvPr id="6" name="Chart 2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GraphicFramePr>
            <a:graphicFrameLocks/>
          </xdr:cNvGraphicFramePr>
        </xdr:nvGraphicFramePr>
        <xdr:xfrm>
          <a:off x="676275" y="2725158"/>
          <a:ext cx="5477792" cy="11329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1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GraphicFramePr>
            <a:graphicFrameLocks/>
          </xdr:cNvGraphicFramePr>
        </xdr:nvGraphicFramePr>
        <xdr:xfrm>
          <a:off x="676275" y="638175"/>
          <a:ext cx="5477792" cy="20846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4" name="Picture 1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99444" y="3532916"/>
            <a:ext cx="342985" cy="290755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c:userShapes xmlns:c="http://schemas.openxmlformats.org/drawingml/2006/chart">
  <cdr:absSizeAnchor xmlns:cdr="http://schemas.openxmlformats.org/drawingml/2006/chartDrawing">
    <cdr:from>
      <cdr:x>0</cdr:x>
      <cdr:y>0.73987</cdr:y>
    </cdr:from>
    <cdr:ext cx="5314950" cy="219798"/>
    <cdr:sp macro="" textlink="'2'!$C$56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689858"/>
          <a:ext cx="5314950" cy="219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EC04801-DBB9-4723-9C59-083D281348BF}" type="TxLink">
            <a:rPr lang="en-US" sz="900" b="0" i="0" u="none" strike="noStrike">
              <a:solidFill>
                <a:srgbClr val="000000"/>
              </a:solidFill>
              <a:latin typeface="Arialri"/>
              <a:cs typeface="Arial"/>
            </a:rPr>
            <a:pPr/>
            <a:t>Data source: U.S. Energy Information Administration, Short-Term Energy Outlook, December 2024</a:t>
          </a:fld>
          <a:endParaRPr lang="en-US" sz="900"/>
        </a:p>
      </cdr:txBody>
    </cdr:sp>
  </cdr:absSizeAnchor>
  <cdr:relSizeAnchor xmlns:cdr="http://schemas.openxmlformats.org/drawingml/2006/chartDrawing">
    <cdr:from>
      <cdr:x>0.45147</cdr:x>
      <cdr:y>0.18075</cdr:y>
    </cdr:from>
    <cdr:to>
      <cdr:x>0.86739</cdr:x>
      <cdr:y>0.84817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26369" y="168531"/>
          <a:ext cx="2511679" cy="622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27432" rIns="27432" bIns="27432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4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implied stock  build</a:t>
          </a:r>
        </a:p>
        <a:p xmlns:a="http://schemas.openxmlformats.org/drawingml/2006/main">
          <a:endParaRPr lang="en-US" sz="900" b="1">
            <a:solidFill>
              <a:schemeClr val="accent4">
                <a:lumMod val="7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 xmlns:a="http://schemas.openxmlformats.org/drawingml/2006/main">
          <a:pPr eaLnBrk="1" fontAlgn="auto" latinLnBrk="0" hangingPunct="1"/>
          <a:r>
            <a:rPr lang="en-US" sz="900" b="1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implied stock draw </a:t>
          </a:r>
          <a:endParaRPr lang="en-US" sz="900">
            <a:solidFill>
              <a:schemeClr val="accent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0.10138</cdr:x>
      <cdr:y>0.03694</cdr:y>
    </cdr:from>
    <cdr:to>
      <cdr:x>0.40915</cdr:x>
      <cdr:y>0.79415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4369" y="41106"/>
          <a:ext cx="1774031" cy="842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net storage builds</a:t>
          </a:r>
        </a:p>
        <a:p xmlns:a="http://schemas.openxmlformats.org/drawingml/2006/main">
          <a:endParaRPr lang="en-US" sz="900" b="1" baseline="0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endParaRPr lang="en-US" sz="9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net storage withdrawals</a:t>
          </a: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production</a:t>
          </a:r>
          <a:endParaRPr lang="en-US" sz="1000">
            <a:solidFill>
              <a:schemeClr val="accent1"/>
            </a:solidFill>
            <a:effectLst/>
          </a:endParaRPr>
        </a:p>
        <a:p xmlns:a="http://schemas.openxmlformats.org/drawingml/2006/main">
          <a:endParaRPr lang="en-US" sz="10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0.01217</cdr:x>
      <cdr:y>0.80348</cdr:y>
    </cdr:from>
    <cdr:to>
      <cdr:x>0.93331</cdr:x>
      <cdr:y>0.98527</cdr:y>
    </cdr:to>
    <cdr:sp macro="" textlink="'24'!$B$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6672" y="910301"/>
          <a:ext cx="5046348" cy="20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9144" tIns="27432" rIns="9144" bIns="9144" rtlCol="0"/>
        <a:lstStyle xmlns:a="http://schemas.openxmlformats.org/drawingml/2006/main"/>
        <a:p xmlns:a="http://schemas.openxmlformats.org/drawingml/2006/main">
          <a:fld id="{B7D5A157-489E-4DBC-9CF3-7826C74C8CA9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9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0.19928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19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U.S. natural gas</a:t>
          </a:r>
          <a:r>
            <a:rPr lang="en-US" sz="1000" b="1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</a:t>
          </a:r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production, consumption, and net imports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billion cubic feet per day </a:t>
          </a:r>
        </a:p>
      </cdr:txBody>
    </cdr:sp>
  </cdr:relSizeAnchor>
  <cdr:relSizeAnchor xmlns:cdr="http://schemas.openxmlformats.org/drawingml/2006/chartDrawing">
    <cdr:from>
      <cdr:x>0.0939</cdr:x>
      <cdr:y>0.15078</cdr:y>
    </cdr:from>
    <cdr:to>
      <cdr:x>0.47992</cdr:x>
      <cdr:y>0.7859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4350" y="314325"/>
          <a:ext cx="2114552" cy="132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consumption</a:t>
          </a: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accent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 (imports minus exports)</a:t>
          </a:r>
          <a:endParaRPr lang="en-US" sz="10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123825</xdr:rowOff>
    </xdr:from>
    <xdr:to>
      <xdr:col>8</xdr:col>
      <xdr:colOff>557215</xdr:colOff>
      <xdr:row>20</xdr:row>
      <xdr:rowOff>85753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GrpSpPr/>
      </xdr:nvGrpSpPr>
      <xdr:grpSpPr>
        <a:xfrm>
          <a:off x="628650" y="704850"/>
          <a:ext cx="5643565" cy="3200428"/>
          <a:chOff x="590549" y="714375"/>
          <a:chExt cx="5595939" cy="3200428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GraphicFramePr>
            <a:graphicFrameLocks/>
          </xdr:cNvGraphicFramePr>
        </xdr:nvGraphicFramePr>
        <xdr:xfrm>
          <a:off x="3386088" y="714375"/>
          <a:ext cx="2800400" cy="3200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GraphicFramePr>
            <a:graphicFrameLocks/>
          </xdr:cNvGraphicFramePr>
        </xdr:nvGraphicFramePr>
        <xdr:xfrm>
          <a:off x="590549" y="714402"/>
          <a:ext cx="2800399" cy="3200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29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SpPr txBox="1"/>
        </xdr:nvSpPr>
        <xdr:spPr>
          <a:xfrm>
            <a:off x="609600" y="3676650"/>
            <a:ext cx="5162548" cy="21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EA9D60EF-36B2-4AC8-8683-561EACF51A2A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1A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12023" y="3609976"/>
            <a:ext cx="339628" cy="29075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49187</xdr:colOff>
      <xdr:row>15</xdr:row>
      <xdr:rowOff>96228</xdr:rowOff>
    </xdr:from>
    <xdr:to>
      <xdr:col>1</xdr:col>
      <xdr:colOff>322188</xdr:colOff>
      <xdr:row>18</xdr:row>
      <xdr:rowOff>35256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690537" y="2871178"/>
          <a:ext cx="273001" cy="491478"/>
        </a:xfrm>
        <a:prstGeom prst="rect">
          <a:avLst/>
        </a:prstGeom>
        <a:solidFill>
          <a:schemeClr val="bg1"/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xdr:txBody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0.05916</cdr:x>
      <cdr:y>0</cdr:y>
    </cdr:from>
    <cdr:to>
      <cdr:x>1</cdr:x>
      <cdr:y>0.13244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196" y="0"/>
          <a:ext cx="2754315" cy="409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0.54504</cdr:x>
      <cdr:y>0.20841</cdr:y>
    </cdr:from>
    <cdr:to>
      <cdr:x>0.82702</cdr:x>
      <cdr:y>0.53344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95597" y="644484"/>
          <a:ext cx="825500" cy="1005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27432" rtlCol="0">
          <a:spAutoFit/>
        </a:bodyPr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U.S. non-Gulf of Mexico </a:t>
          </a: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U.S. Gulf of Mexico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0.66157</cdr:x>
      <cdr:y>0.11905</cdr:y>
    </cdr:from>
    <cdr:to>
      <cdr:x>0.90138</cdr:x>
      <cdr:y>0.1875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52662" y="381000"/>
          <a:ext cx="671563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0.93924</cdr:x>
      <cdr:y>0.13352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749635" cy="412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marketed natural gas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19050</xdr:rowOff>
    </xdr:from>
    <xdr:to>
      <xdr:col>9</xdr:col>
      <xdr:colOff>295275</xdr:colOff>
      <xdr:row>19</xdr:row>
      <xdr:rowOff>177772</xdr:rowOff>
    </xdr:to>
    <xdr:grpSp>
      <xdr:nvGrpSpPr>
        <xdr:cNvPr id="6" name="Group 1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pSpPr/>
      </xdr:nvGrpSpPr>
      <xdr:grpSpPr>
        <a:xfrm>
          <a:off x="666749" y="600075"/>
          <a:ext cx="5562601" cy="3206722"/>
          <a:chOff x="628649" y="600075"/>
          <a:chExt cx="5495926" cy="320040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>
            <a:graphicFrameLocks/>
          </xdr:cNvGraphicFramePr>
        </xdr:nvGraphicFramePr>
        <xdr:xfrm>
          <a:off x="3381374" y="600075"/>
          <a:ext cx="274320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1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GraphicFramePr>
            <a:graphicFrameLocks/>
          </xdr:cNvGraphicFramePr>
        </xdr:nvGraphicFramePr>
        <xdr:xfrm>
          <a:off x="647700" y="6000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1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SpPr txBox="1"/>
        </xdr:nvSpPr>
        <xdr:spPr>
          <a:xfrm>
            <a:off x="628649" y="3632560"/>
            <a:ext cx="5125094" cy="1616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07026D1A-8D92-4C4E-827B-340ABE517855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54968" y="3486151"/>
            <a:ext cx="339438" cy="290755"/>
          </a:xfrm>
          <a:prstGeom prst="rect">
            <a:avLst/>
          </a:prstGeom>
        </xdr:spPr>
      </xdr:pic>
    </xdr:grp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0.0118</cdr:x>
      <cdr:y>0</cdr:y>
    </cdr:from>
    <cdr:to>
      <cdr:x>0.97222</cdr:x>
      <cdr:y>0.14205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376" y="0"/>
          <a:ext cx="2634624" cy="4546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0.62429</cdr:x>
      <cdr:y>0.18915</cdr:y>
    </cdr:from>
    <cdr:to>
      <cdr:x>0.92891</cdr:x>
      <cdr:y>0.47749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26653" y="590550"/>
          <a:ext cx="891311" cy="900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 baseline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industrial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electric power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residential and 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</a:t>
          </a:r>
          <a:endParaRPr lang="en-US" sz="90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0.54437</cdr:x>
      <cdr:y>0.13034</cdr:y>
    </cdr:from>
    <cdr:to>
      <cdr:x>0.76659</cdr:x>
      <cdr:y>0.21537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68697" y="402675"/>
          <a:ext cx="640367" cy="262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114300</xdr:rowOff>
    </xdr:from>
    <xdr:to>
      <xdr:col>10</xdr:col>
      <xdr:colOff>44010</xdr:colOff>
      <xdr:row>23</xdr:row>
      <xdr:rowOff>38100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pSpPr/>
      </xdr:nvGrpSpPr>
      <xdr:grpSpPr>
        <a:xfrm>
          <a:off x="638175" y="638175"/>
          <a:ext cx="5511360" cy="3162300"/>
          <a:chOff x="628650" y="638175"/>
          <a:chExt cx="5511360" cy="31623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GraphicFramePr>
            <a:graphicFrameLocks/>
          </xdr:cNvGraphicFramePr>
        </xdr:nvGraphicFramePr>
        <xdr:xfrm>
          <a:off x="628650" y="2428875"/>
          <a:ext cx="5486400" cy="1371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GraphicFramePr>
            <a:graphicFrameLocks/>
          </xdr:cNvGraphicFramePr>
        </xdr:nvGraphicFramePr>
        <xdr:xfrm>
          <a:off x="628650" y="638175"/>
          <a:ext cx="5486400" cy="1828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1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79214" y="3492618"/>
            <a:ext cx="360796" cy="290755"/>
          </a:xfrm>
          <a:prstGeom prst="rect">
            <a:avLst/>
          </a:prstGeom>
        </xdr:spPr>
      </xdr:pic>
    </xdr:grpSp>
    <xdr:clientData/>
  </xdr:twoCellAnchor>
</xdr:wsDr>
</file>

<file path=xl/drawings/drawing69.xml><?xml version="1.0" encoding="utf-8"?>
<c:userShapes xmlns:c="http://schemas.openxmlformats.org/drawingml/2006/chart">
  <cdr:absSizeAnchor xmlns:cdr="http://schemas.openxmlformats.org/drawingml/2006/chartDrawing">
    <cdr:from>
      <cdr:x>0</cdr:x>
      <cdr:y>0.8142</cdr:y>
    </cdr:from>
    <cdr:ext cx="5302250" cy="250231"/>
    <cdr:sp macro="" textlink="'27'!$A$113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1096581"/>
          <a:ext cx="5302250" cy="250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A84FE8D-E011-4434-80C7-5034634BF260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0.06424</cdr:x>
      <cdr:y>0.10417</cdr:y>
    </cdr:from>
    <cdr:to>
      <cdr:x>0.2309</cdr:x>
      <cdr:y>0.77083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5" y="1428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0.00926</cdr:x>
      <cdr:y>0.03704</cdr:y>
    </cdr:from>
    <cdr:to>
      <cdr:x>0.77662</cdr:x>
      <cdr:y>0.16898</cdr:y>
    </cdr:to>
    <cdr:sp macro="" textlink="'27'!$A$115">
      <cdr:nvSpPr>
        <cdr:cNvPr id="6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0800" y="50800"/>
          <a:ext cx="4210050" cy="180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89FB87FC-49ED-4BD8-85BF-135B333DDEF9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Percentage deviation from 2019 − 2023 average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3</xdr:row>
      <xdr:rowOff>88900</xdr:rowOff>
    </xdr:from>
    <xdr:to>
      <xdr:col>10</xdr:col>
      <xdr:colOff>47625</xdr:colOff>
      <xdr:row>21</xdr:row>
      <xdr:rowOff>98425</xdr:rowOff>
    </xdr:to>
    <xdr:grpSp>
      <xdr:nvGrpSpPr>
        <xdr:cNvPr id="10" name="Group 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635000" y="612775"/>
          <a:ext cx="5508625" cy="3086100"/>
          <a:chOff x="615950" y="619125"/>
          <a:chExt cx="5508625" cy="3086100"/>
        </a:xfrm>
      </xdr:grpSpPr>
      <xdr:graphicFrame macro="">
        <xdr:nvGraphicFramePr>
          <xdr:cNvPr id="6" name="Chart 1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GraphicFramePr>
            <a:graphicFrameLocks/>
          </xdr:cNvGraphicFramePr>
        </xdr:nvGraphicFramePr>
        <xdr:xfrm>
          <a:off x="3381375" y="619125"/>
          <a:ext cx="2743200" cy="3086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GraphicFramePr>
            <a:graphicFrameLocks/>
          </xdr:cNvGraphicFramePr>
        </xdr:nvGraphicFramePr>
        <xdr:xfrm>
          <a:off x="657225" y="619125"/>
          <a:ext cx="2743200" cy="3086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8" name="Picture 1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3804" y="3381376"/>
            <a:ext cx="361767" cy="290755"/>
          </a:xfrm>
          <a:prstGeom prst="rect">
            <a:avLst/>
          </a:prstGeom>
        </xdr:spPr>
      </xdr:pic>
      <xdr:sp macro="" textlink="$B$77">
        <xdr:nvSpPr>
          <xdr:cNvPr id="4" name="TextBox 2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615950" y="3418221"/>
            <a:ext cx="5086350" cy="2630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95652FD2-AA58-4FA1-AA85-FC625A2923D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sp macro="" textlink="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5118100" y="1086148"/>
            <a:ext cx="595163" cy="224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900">
                <a:latin typeface="Arial" panose="020B0604020202020204" pitchFamily="34" charset="0"/>
                <a:cs typeface="Arial" panose="020B0604020202020204" pitchFamily="34" charset="0"/>
              </a:rPr>
              <a:t>forecast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0.22917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19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working natural gas in storage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0.2328</cdr:x>
      <cdr:y>0.62708</cdr:y>
    </cdr:from>
    <cdr:to>
      <cdr:x>0.40668</cdr:x>
      <cdr:y>0.76041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77237" y="1146810"/>
          <a:ext cx="953975" cy="2438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storage level</a:t>
          </a:r>
          <a:endParaRPr lang="en-US" sz="900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 baseline="0"/>
        </a:p>
      </cdr:txBody>
    </cdr:sp>
  </cdr:relSizeAnchor>
  <cdr:relSizeAnchor xmlns:cdr="http://schemas.openxmlformats.org/drawingml/2006/chartDrawing">
    <cdr:from>
      <cdr:x>0.77952</cdr:x>
      <cdr:y>0.08854</cdr:y>
    </cdr:from>
    <cdr:to>
      <cdr:x>0.89803</cdr:x>
      <cdr:y>0.19865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276736" y="159003"/>
          <a:ext cx="650193" cy="197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0.09622</cdr:x>
      <cdr:y>0.76736</cdr:y>
    </cdr:from>
    <cdr:to>
      <cdr:x>0.69747</cdr:x>
      <cdr:y>0.90254</cdr:y>
    </cdr:to>
    <cdr:sp macro="" textlink="'27'!$A$116">
      <cdr:nvSpPr>
        <cdr:cNvPr id="6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27050" y="1403350"/>
          <a:ext cx="3293552" cy="247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1A67CC0-263B-4133-9393-E916D467C8F9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 algn="l"/>
            <a:t>monthly range from Jan 2019 − Dec 2023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76200</xdr:rowOff>
    </xdr:from>
    <xdr:to>
      <xdr:col>10</xdr:col>
      <xdr:colOff>133350</xdr:colOff>
      <xdr:row>20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0.00347</cdr:x>
      <cdr:y>0.00298</cdr:y>
    </cdr:from>
    <cdr:to>
      <cdr:x>0.82986</cdr:x>
      <cdr:y>0.14286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038" y="9537"/>
          <a:ext cx="4533912" cy="447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U.S. annual natural gas trade</a:t>
          </a:r>
        </a:p>
        <a:p xmlns:a="http://schemas.openxmlformats.org/drawingml/2006/main">
          <a:r>
            <a:rPr lang="en-US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billion cubic feet</a:t>
          </a:r>
          <a:r>
            <a:rPr lang="en-US" sz="10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per day </a:t>
          </a:r>
        </a:p>
      </cdr:txBody>
    </cdr:sp>
  </cdr:relSizeAnchor>
  <cdr:relSizeAnchor xmlns:cdr="http://schemas.openxmlformats.org/drawingml/2006/chartDrawing">
    <cdr:from>
      <cdr:x>0.83333</cdr:x>
      <cdr:y>0.14881</cdr:y>
    </cdr:from>
    <cdr:to>
      <cdr:x>1</cdr:x>
      <cdr:y>0.43452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638675" y="4762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0.80382</cdr:x>
      <cdr:y>0.16667</cdr:y>
    </cdr:from>
    <cdr:to>
      <cdr:x>0.98437</cdr:x>
      <cdr:y>0.81845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410078" y="533415"/>
          <a:ext cx="990570" cy="208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gross imports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as liquefied</a:t>
          </a:r>
          <a:r>
            <a:rPr lang="en-US" sz="1000" b="1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natural gas</a:t>
          </a:r>
        </a:p>
        <a:p xmlns:a="http://schemas.openxmlformats.org/drawingml/2006/main">
          <a:r>
            <a:rPr lang="en-US" sz="1000" b="0" baseline="0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0" baseline="0">
              <a:solidFill>
                <a:schemeClr val="accent5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pipeline</a:t>
          </a:r>
          <a:endParaRPr lang="en-US" sz="1000" b="0">
            <a:solidFill>
              <a:schemeClr val="accent5">
                <a:lumMod val="7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</a:t>
          </a:r>
          <a:endParaRPr lang="en-US" sz="100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gross exports</a:t>
          </a:r>
        </a:p>
        <a:p xmlns:a="http://schemas.openxmlformats.org/drawingml/2006/main"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en-US" sz="1000" b="0" baseline="0">
              <a:solidFill>
                <a:schemeClr val="accent1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pipeline</a:t>
          </a:r>
          <a:endParaRPr lang="en-US" sz="1000">
            <a:solidFill>
              <a:schemeClr val="accent1">
                <a:lumMod val="7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as liquefied </a:t>
          </a:r>
          <a:endParaRPr lang="en-US" sz="1000" b="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natural gas</a:t>
          </a:r>
          <a:endParaRPr lang="en-US" sz="100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endParaRPr lang="en-US" sz="1000" b="1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0.60084</cdr:x>
      <cdr:y>0.13003</cdr:y>
    </cdr:from>
    <cdr:to>
      <cdr:x>0.76751</cdr:x>
      <cdr:y>0.1955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456693" y="402122"/>
          <a:ext cx="958869" cy="20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0.00347</cdr:x>
      <cdr:y>0.9117</cdr:y>
    </cdr:from>
    <cdr:to>
      <cdr:x>0.93157</cdr:x>
      <cdr:y>0.9949</cdr:y>
    </cdr:to>
    <cdr:sp macro="" textlink="'28'!$B$32">
      <cdr:nvSpPr>
        <cdr:cNvPr id="6" name="TextBox 5"/>
        <cdr:cNvSpPr txBox="1"/>
      </cdr:nvSpPr>
      <cdr:spPr>
        <a:xfrm xmlns:a="http://schemas.openxmlformats.org/drawingml/2006/main">
          <a:off x="19962" y="2819402"/>
          <a:ext cx="5339438" cy="2572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18288" rIns="9144" bIns="9144" rtlCol="0"/>
        <a:lstStyle xmlns:a="http://schemas.openxmlformats.org/drawingml/2006/main"/>
        <a:p xmlns:a="http://schemas.openxmlformats.org/drawingml/2006/main">
          <a:fld id="{661BD95C-C14F-4174-9EC0-194A9A1256BC}" type="TxLink">
            <a:rPr lang="en-US" sz="9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Data source: U.S. Energy Information Administration, Short-Term Energy Outlook, December 2024</a:t>
          </a:fld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0.93271</cdr:x>
      <cdr:y>0.90179</cdr:y>
    </cdr:from>
    <cdr:to>
      <cdr:x>0.99442</cdr:x>
      <cdr:y>0.99264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BA17F8A6-909D-4631-4198-A53BBFE66B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65962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600074</xdr:colOff>
      <xdr:row>4</xdr:row>
      <xdr:rowOff>0</xdr:rowOff>
    </xdr:from>
    <xdr:to>
      <xdr:col>10</xdr:col>
      <xdr:colOff>0</xdr:colOff>
      <xdr:row>23</xdr:row>
      <xdr:rowOff>123825</xdr:rowOff>
    </xdr:to>
    <xdr:grpSp>
      <xdr:nvGrpSpPr>
        <xdr:cNvPr id="6" name="Group 1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600074" y="685800"/>
          <a:ext cx="5543551" cy="3200400"/>
          <a:chOff x="600074" y="685800"/>
          <a:chExt cx="5495926" cy="3200400"/>
        </a:xfrm>
      </xdr:grpSpPr>
      <xdr:graphicFrame macro="">
        <xdr:nvGraphicFramePr>
          <xdr:cNvPr id="15" name="Chart 2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GraphicFramePr>
            <a:graphicFrameLocks/>
          </xdr:cNvGraphicFramePr>
        </xdr:nvGraphicFramePr>
        <xdr:xfrm>
          <a:off x="3367013" y="685800"/>
          <a:ext cx="2728987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4" name="Chart 1">
            <a:extLst>
              <a:ext uri="{FF2B5EF4-FFF2-40B4-BE49-F238E27FC236}">
                <a16:creationId xmlns:a16="http://schemas.microsoft.com/office/drawing/2014/main" id="{00000000-0008-0000-1E00-00000E000000}"/>
              </a:ext>
            </a:extLst>
          </xdr:cNvPr>
          <xdr:cNvGraphicFramePr>
            <a:graphicFrameLocks/>
          </xdr:cNvGraphicFramePr>
        </xdr:nvGraphicFramePr>
        <xdr:xfrm>
          <a:off x="609600" y="685800"/>
          <a:ext cx="2756276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124">
        <xdr:nvSpPr>
          <xdr:cNvPr id="4" name="TextBox 1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 txBox="1"/>
        </xdr:nvSpPr>
        <xdr:spPr>
          <a:xfrm>
            <a:off x="600074" y="3618154"/>
            <a:ext cx="5153026" cy="2308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678DC02B-9890-47B6-9FC5-14B12198E75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</xdr:grp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0.93403</cdr:x>
      <cdr:y>0.1756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562225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Annual growth in nominal </a:t>
          </a:r>
        </a:p>
        <a:p xmlns:a="http://schemas.openxmlformats.org/drawingml/2006/main">
          <a:pPr algn="l"/>
          <a:r>
            <a: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residential electricity prices</a:t>
          </a:r>
        </a:p>
        <a:p xmlns:a="http://schemas.openxmlformats.org/drawingml/2006/main">
          <a:pPr algn="l"/>
          <a:r>
            <a:rPr lang="en-US" sz="10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 	     	    </a:t>
          </a:r>
        </a:p>
      </cdr:txBody>
    </cdr:sp>
  </cdr:relSizeAnchor>
  <cdr:relSizeAnchor xmlns:cdr="http://schemas.openxmlformats.org/drawingml/2006/chartDrawing">
    <cdr:from>
      <cdr:x>0.74536</cdr:x>
      <cdr:y>0.1978</cdr:y>
    </cdr:from>
    <cdr:to>
      <cdr:x>0.96064</cdr:x>
      <cdr:y>0.26922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92837" y="622375"/>
          <a:ext cx="604466" cy="224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0.82005</cdr:x>
      <cdr:y>0.03075</cdr:y>
    </cdr:from>
    <cdr:to>
      <cdr:x>0.94871</cdr:x>
      <cdr:y>0.1216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54B5F326-B2E3-CF62-9F92-71910B20791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02554" y="96753"/>
          <a:ext cx="361241" cy="285852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0.11324</cdr:x>
      <cdr:y>0.53846</cdr:y>
    </cdr:from>
    <cdr:to>
      <cdr:x>0.87456</cdr:x>
      <cdr:y>0.82249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9124" y="1733550"/>
          <a:ext cx="416242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43519</xdr:colOff>
      <xdr:row>3</xdr:row>
      <xdr:rowOff>73333</xdr:rowOff>
    </xdr:from>
    <xdr:to>
      <xdr:col>10</xdr:col>
      <xdr:colOff>406745</xdr:colOff>
      <xdr:row>23</xdr:row>
      <xdr:rowOff>35491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D7026BA-EB58-4D27-805D-528B33B7E5E4}"/>
            </a:ext>
          </a:extLst>
        </xdr:cNvPr>
        <xdr:cNvGrpSpPr/>
      </xdr:nvGrpSpPr>
      <xdr:grpSpPr>
        <a:xfrm>
          <a:off x="653119" y="597208"/>
          <a:ext cx="5792476" cy="3200658"/>
          <a:chOff x="571499" y="590550"/>
          <a:chExt cx="5646418" cy="32004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1904DD0-DF95-0FFE-961B-F64926217C57}"/>
              </a:ext>
            </a:extLst>
          </xdr:cNvPr>
          <xdr:cNvGraphicFramePr>
            <a:graphicFrameLocks/>
          </xdr:cNvGraphicFramePr>
        </xdr:nvGraphicFramePr>
        <xdr:xfrm>
          <a:off x="3330963" y="590550"/>
          <a:ext cx="288695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BCEBD12E-8339-DA48-3FF9-C2FC259434FE}"/>
              </a:ext>
            </a:extLst>
          </xdr:cNvPr>
          <xdr:cNvGraphicFramePr>
            <a:graphicFrameLocks/>
          </xdr:cNvGraphicFramePr>
        </xdr:nvGraphicFramePr>
        <xdr:xfrm>
          <a:off x="571499" y="590550"/>
          <a:ext cx="281462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6" name="Picture 1">
            <a:extLst>
              <a:ext uri="{FF2B5EF4-FFF2-40B4-BE49-F238E27FC236}">
                <a16:creationId xmlns:a16="http://schemas.microsoft.com/office/drawing/2014/main" id="{797684DD-252F-5E8C-63CF-D2F5A33CD1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7592" y="3486151"/>
            <a:ext cx="360837" cy="290755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TextBox 3">
            <a:extLst>
              <a:ext uri="{FF2B5EF4-FFF2-40B4-BE49-F238E27FC236}">
                <a16:creationId xmlns:a16="http://schemas.microsoft.com/office/drawing/2014/main" id="{966E4F55-58FE-7F54-31DE-5CC9E236E23C}"/>
              </a:ext>
            </a:extLst>
          </xdr:cNvPr>
          <xdr:cNvSpPr txBox="1"/>
        </xdr:nvSpPr>
        <xdr:spPr>
          <a:xfrm>
            <a:off x="2899440" y="1013295"/>
            <a:ext cx="615405" cy="2436088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900" b="1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 </a:t>
            </a:r>
          </a:p>
          <a:p>
            <a:r>
              <a:rPr lang="en-US" sz="900" b="1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gas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900" b="1">
                <a:solidFill>
                  <a:schemeClr val="accent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coal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A3334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3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wind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5D9732">
                    <a:lumMod val="75000"/>
                  </a:srgb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3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solar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1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hydro-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1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power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5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nuclear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other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sources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5D9732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en-US" sz="900"/>
          </a:p>
        </xdr:txBody>
      </xdr:sp>
    </xdr:grpSp>
    <xdr:clientData/>
  </xdr:twoCellAnchor>
  <xdr:twoCellAnchor>
    <xdr:from>
      <xdr:col>0</xdr:col>
      <xdr:colOff>602319</xdr:colOff>
      <xdr:row>21</xdr:row>
      <xdr:rowOff>143183</xdr:rowOff>
    </xdr:from>
    <xdr:to>
      <xdr:col>9</xdr:col>
      <xdr:colOff>576085</xdr:colOff>
      <xdr:row>22</xdr:row>
      <xdr:rowOff>152089</xdr:rowOff>
    </xdr:to>
    <xdr:sp macro="" textlink="$A$40">
      <xdr:nvSpPr>
        <xdr:cNvPr id="8" name="TextBox 1">
          <a:extLst>
            <a:ext uri="{FF2B5EF4-FFF2-40B4-BE49-F238E27FC236}">
              <a16:creationId xmlns:a16="http://schemas.microsoft.com/office/drawing/2014/main" id="{1D822A24-9390-4DD7-B053-7208FAF78C6B}"/>
            </a:ext>
          </a:extLst>
        </xdr:cNvPr>
        <xdr:cNvSpPr txBox="1"/>
      </xdr:nvSpPr>
      <xdr:spPr>
        <a:xfrm>
          <a:off x="602319" y="3527733"/>
          <a:ext cx="5460166" cy="16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fld id="{A26E08BF-70F0-4285-866E-A79CD6BACA62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1100"/>
        </a:p>
      </xdr:txBody>
    </xdr:sp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0.68513</cdr:x>
      <cdr:y>0.06338</cdr:y>
    </cdr:from>
    <cdr:to>
      <cdr:x>0.9009</cdr:x>
      <cdr:y>0.14374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9117" y="199638"/>
          <a:ext cx="645336" cy="253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forecast</a:t>
          </a:r>
          <a:endParaRPr lang="en-US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8" name="TextBox 2">
          <a:extLst xmlns:a="http://schemas.openxmlformats.org/drawingml/2006/main">
            <a:ext uri="{FF2B5EF4-FFF2-40B4-BE49-F238E27FC236}">
              <a16:creationId xmlns:a16="http://schemas.microsoft.com/office/drawing/2014/main" id="{14C0B9CE-ADD5-5B7C-479D-9E88A1B481F6}"/>
            </a:ext>
          </a:extLst>
        </cdr:cNvPr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0.00806</cdr:y>
    </cdr:from>
    <cdr:to>
      <cdr:x>0.66667</cdr:x>
      <cdr:y>0.1395</cdr:y>
    </cdr:to>
    <cdr:sp macro="" textlink="">
      <cdr:nvSpPr>
        <cdr:cNvPr id="9" name="TextBox 4">
          <a:extLst xmlns:a="http://schemas.openxmlformats.org/drawingml/2006/main">
            <a:ext uri="{FF2B5EF4-FFF2-40B4-BE49-F238E27FC236}">
              <a16:creationId xmlns:a16="http://schemas.microsoft.com/office/drawing/2014/main" id="{90E2DD31-2B61-35CF-6792-31CC19885635}"/>
            </a:ext>
          </a:extLst>
        </cdr:cNvPr>
        <cdr:cNvSpPr txBox="1"/>
      </cdr:nvSpPr>
      <cdr:spPr>
        <a:xfrm xmlns:a="http://schemas.openxmlformats.org/drawingml/2006/main">
          <a:off x="0" y="25400"/>
          <a:ext cx="1993911" cy="414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electricity generation by source</a:t>
          </a:r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trillion kilowatthours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12" name="TextBox 2">
          <a:extLst xmlns:a="http://schemas.openxmlformats.org/drawingml/2006/main">
            <a:ext uri="{FF2B5EF4-FFF2-40B4-BE49-F238E27FC236}">
              <a16:creationId xmlns:a16="http://schemas.microsoft.com/office/drawing/2014/main" id="{DF44A37F-FC34-5312-977C-664DE08B5FA9}"/>
            </a:ext>
          </a:extLst>
        </cdr:cNvPr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0.00988</cdr:y>
    </cdr:from>
    <cdr:to>
      <cdr:x>1</cdr:x>
      <cdr:y>0.14381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31136"/>
          <a:ext cx="2932797" cy="421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U.S. electric power sector generating capacity</a:t>
          </a:r>
        </a:p>
        <a:p xmlns:a="http://schemas.openxmlformats.org/drawingml/2006/main"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gigawatts at end of period</a:t>
          </a:r>
          <a:endParaRPr lang="en-US" sz="1100"/>
        </a:p>
      </cdr:txBody>
    </cdr:sp>
  </cdr:relSizeAnchor>
  <cdr:relSizeAnchor xmlns:cdr="http://schemas.openxmlformats.org/drawingml/2006/chartDrawing">
    <cdr:from>
      <cdr:x>0.61688</cdr:x>
      <cdr:y>0.05417</cdr:y>
    </cdr:from>
    <cdr:to>
      <cdr:x>0.81812</cdr:x>
      <cdr:y>0.15238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8763" y="170617"/>
          <a:ext cx="586800" cy="309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561756</xdr:colOff>
      <xdr:row>3</xdr:row>
      <xdr:rowOff>101630</xdr:rowOff>
    </xdr:from>
    <xdr:to>
      <xdr:col>9</xdr:col>
      <xdr:colOff>57399</xdr:colOff>
      <xdr:row>20</xdr:row>
      <xdr:rowOff>47155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pSpPr/>
      </xdr:nvGrpSpPr>
      <xdr:grpSpPr>
        <a:xfrm>
          <a:off x="561756" y="682655"/>
          <a:ext cx="5534493" cy="3184025"/>
          <a:chOff x="561756" y="682655"/>
          <a:chExt cx="5477343" cy="3184025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GraphicFramePr>
            <a:graphicFrameLocks/>
          </xdr:cNvGraphicFramePr>
        </xdr:nvGraphicFramePr>
        <xdr:xfrm>
          <a:off x="3290885" y="682656"/>
          <a:ext cx="2748214" cy="3184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GraphicFramePr>
            <a:graphicFrameLocks/>
          </xdr:cNvGraphicFramePr>
        </xdr:nvGraphicFramePr>
        <xdr:xfrm>
          <a:off x="561756" y="682655"/>
          <a:ext cx="2748214" cy="3184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0828" y="3562351"/>
            <a:ext cx="336267" cy="290755"/>
          </a:xfrm>
          <a:prstGeom prst="rect">
            <a:avLst/>
          </a:prstGeom>
        </xdr:spPr>
      </xdr:pic>
      <xdr:sp macro="" textlink="$A$31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000-000007000000}"/>
              </a:ext>
            </a:extLst>
          </xdr:cNvPr>
          <xdr:cNvSpPr txBox="1"/>
        </xdr:nvSpPr>
        <xdr:spPr>
          <a:xfrm>
            <a:off x="571749" y="3638550"/>
            <a:ext cx="5172339" cy="1735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5ADE00CA-5CF2-4AE5-AAB3-650035E26A23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0.11028</cdr:x>
      <cdr:y>0.34483</cdr:y>
    </cdr:from>
    <cdr:to>
      <cdr:x>0.71759</cdr:x>
      <cdr:y>0.8652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2521" y="1047750"/>
          <a:ext cx="1665973" cy="1581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non-OECD</a:t>
          </a: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for 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Economic</a:t>
          </a:r>
          <a:r>
            <a:rPr lang="en-US" sz="9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Cooperation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and Development (OECD</a:t>
          </a:r>
          <a:r>
            <a:rPr lang="en-US" sz="1000" b="1">
              <a:solidFill>
                <a:schemeClr val="bg1"/>
              </a:solidFill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0.00516</cdr:x>
      <cdr:y>0</cdr:y>
    </cdr:from>
    <cdr:to>
      <cdr:x>1</cdr:x>
      <cdr:y>0.15195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537" y="0"/>
          <a:ext cx="2800349" cy="441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kilowatthours</a:t>
          </a:r>
        </a:p>
      </cdr:txBody>
    </cdr:sp>
  </cdr:relSizeAnchor>
  <cdr:relSizeAnchor xmlns:cdr="http://schemas.openxmlformats.org/drawingml/2006/chartDrawing">
    <cdr:from>
      <cdr:x>0.56522</cdr:x>
      <cdr:y>0.5553</cdr:y>
    </cdr:from>
    <cdr:to>
      <cdr:x>1</cdr:x>
      <cdr:y>0.82779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39786" y="1708145"/>
          <a:ext cx="1261359" cy="838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residential sales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industrial sales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 and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transportation sales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direct use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0.68512</cdr:x>
      <cdr:y>0.13556</cdr:y>
    </cdr:from>
    <cdr:to>
      <cdr:x>0.90658</cdr:x>
      <cdr:y>0.21099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85982" y="393669"/>
          <a:ext cx="60960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0.14583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446" y="0"/>
          <a:ext cx="2585500" cy="4222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electricity consumption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</a:t>
          </a:r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+mn-cs"/>
            </a:rPr>
            <a:t>kilowatthours</a:t>
          </a:r>
          <a:endParaRPr lang="en-US" sz="10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0.02463</cdr:x>
      <cdr:y>0.70516</cdr:y>
    </cdr:from>
    <cdr:to>
      <cdr:x>0.14143</cdr:x>
      <cdr:y>0.86232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0703" y="2153890"/>
          <a:ext cx="335281" cy="4800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>
            <a:lnSpc>
              <a:spcPct val="150000"/>
            </a:lnSpc>
          </a:pP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pPr algn="r">
            <a:lnSpc>
              <a:spcPct val="150000"/>
            </a:lnSpc>
          </a:pP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3</xdr:row>
      <xdr:rowOff>104721</xdr:rowOff>
    </xdr:from>
    <xdr:to>
      <xdr:col>9</xdr:col>
      <xdr:colOff>200025</xdr:colOff>
      <xdr:row>20</xdr:row>
      <xdr:rowOff>53028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GrpSpPr/>
      </xdr:nvGrpSpPr>
      <xdr:grpSpPr>
        <a:xfrm>
          <a:off x="609599" y="685746"/>
          <a:ext cx="5524501" cy="3186807"/>
          <a:chOff x="628649" y="685746"/>
          <a:chExt cx="5448301" cy="318633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GraphicFramePr>
            <a:graphicFrameLocks/>
          </xdr:cNvGraphicFramePr>
        </xdr:nvGraphicFramePr>
        <xdr:xfrm>
          <a:off x="3352603" y="685800"/>
          <a:ext cx="2724347" cy="31862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GraphicFramePr>
            <a:graphicFrameLocks/>
          </xdr:cNvGraphicFramePr>
        </xdr:nvGraphicFramePr>
        <xdr:xfrm>
          <a:off x="637848" y="685746"/>
          <a:ext cx="2724347" cy="31862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0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 txBox="1"/>
        </xdr:nvSpPr>
        <xdr:spPr>
          <a:xfrm>
            <a:off x="628649" y="3619065"/>
            <a:ext cx="5067965" cy="22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45720" rIns="45720" rtlCol="0" anchor="t">
            <a:noAutofit/>
          </a:bodyPr>
          <a:lstStyle/>
          <a:p>
            <a:fld id="{7EF8E3B6-523F-4EE3-9E3C-B987A9D55CCB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8106" y="3571876"/>
            <a:ext cx="337912" cy="290755"/>
          </a:xfrm>
          <a:prstGeom prst="rect">
            <a:avLst/>
          </a:prstGeom>
        </xdr:spPr>
      </xdr:pic>
    </xdr:grp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0.14947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7830" y="0"/>
          <a:ext cx="2616517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0.15254</cdr:x>
      <cdr:y>0.56615</cdr:y>
    </cdr:from>
    <cdr:to>
      <cdr:x>0.55406</cdr:x>
      <cdr:y>0.79096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9063" y="1743074"/>
          <a:ext cx="1155713" cy="692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Ins="4572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Western region</a:t>
          </a:r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Appalachian region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Interior region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0.60417</cdr:x>
      <cdr:y>0.11837</cdr:y>
    </cdr:from>
    <cdr:to>
      <cdr:x>0.93403</cdr:x>
      <cdr:y>0.22786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657350" y="381000"/>
          <a:ext cx="90487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0.13393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0" y="0"/>
          <a:ext cx="2576523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coal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555358</xdr:colOff>
      <xdr:row>3</xdr:row>
      <xdr:rowOff>88845</xdr:rowOff>
    </xdr:from>
    <xdr:to>
      <xdr:col>9</xdr:col>
      <xdr:colOff>237994</xdr:colOff>
      <xdr:row>20</xdr:row>
      <xdr:rowOff>50800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pSpPr/>
      </xdr:nvGrpSpPr>
      <xdr:grpSpPr>
        <a:xfrm>
          <a:off x="555358" y="669870"/>
          <a:ext cx="5616711" cy="3200455"/>
          <a:chOff x="501674" y="676220"/>
          <a:chExt cx="5537043" cy="320045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200-000003000000}"/>
              </a:ext>
            </a:extLst>
          </xdr:cNvPr>
          <xdr:cNvGraphicFramePr>
            <a:graphicFrameLocks/>
          </xdr:cNvGraphicFramePr>
        </xdr:nvGraphicFramePr>
        <xdr:xfrm>
          <a:off x="3295517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2200-000004000000}"/>
              </a:ext>
            </a:extLst>
          </xdr:cNvPr>
          <xdr:cNvGraphicFramePr>
            <a:graphicFrameLocks/>
          </xdr:cNvGraphicFramePr>
        </xdr:nvGraphicFramePr>
        <xdr:xfrm>
          <a:off x="561974" y="676220"/>
          <a:ext cx="274319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0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2200-000006000000}"/>
              </a:ext>
            </a:extLst>
          </xdr:cNvPr>
          <xdr:cNvSpPr txBox="1"/>
        </xdr:nvSpPr>
        <xdr:spPr>
          <a:xfrm>
            <a:off x="501674" y="3649978"/>
            <a:ext cx="5153572" cy="1951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1841C7F4-3BAC-400D-AFCA-3C11C35CF51F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0891" y="3571876"/>
            <a:ext cx="336142" cy="290755"/>
          </a:xfrm>
          <a:prstGeom prst="rect">
            <a:avLst/>
          </a:prstGeom>
        </xdr:spPr>
      </xdr:pic>
    </xdr:grp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0.21307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576" y="0"/>
          <a:ext cx="263462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0.62841</cdr:x>
      <cdr:y>0.42371</cdr:y>
    </cdr:from>
    <cdr:to>
      <cdr:x>0.98937</cdr:x>
      <cdr:y>0.65432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10919" y="1310313"/>
          <a:ext cx="1040203" cy="7131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coke plants</a:t>
          </a:r>
          <a:endParaRPr lang="en-US" sz="900">
            <a:solidFill>
              <a:schemeClr val="accent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electric power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retail and  </a:t>
          </a: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industry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0.64611</cdr:x>
      <cdr:y>0.12526</cdr:y>
    </cdr:from>
    <cdr:to>
      <cdr:x>0.8828</cdr:x>
      <cdr:y>0.19097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72067" y="387353"/>
          <a:ext cx="6858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0.01215</cdr:x>
      <cdr:y>3.12461E-7</cdr:y>
    </cdr:from>
    <cdr:to>
      <cdr:x>0.95139</cdr:x>
      <cdr:y>0.12799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682" y="1"/>
          <a:ext cx="2681026" cy="4096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coal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76200</xdr:rowOff>
    </xdr:from>
    <xdr:to>
      <xdr:col>9</xdr:col>
      <xdr:colOff>581025</xdr:colOff>
      <xdr:row>23</xdr:row>
      <xdr:rowOff>57150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 power coal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0.06504</cdr:x>
      <cdr:y>0.16684</cdr:y>
    </cdr:from>
    <cdr:to>
      <cdr:x>0.52323</cdr:x>
      <cdr:y>0.23193</cdr:y>
    </cdr:to>
    <cdr:sp macro="" textlink="'34'!$A$115">
      <cdr:nvSpPr>
        <cdr:cNvPr id="7" name="TextBox 6"/>
        <cdr:cNvSpPr txBox="1"/>
      </cdr:nvSpPr>
      <cdr:spPr>
        <a:xfrm xmlns:a="http://schemas.openxmlformats.org/drawingml/2006/main">
          <a:off x="355572" y="527583"/>
          <a:ext cx="2505085" cy="2058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9447631-4411-402C-AAFB-6F4CEFF222CA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2019 − Dec 2023</a:t>
          </a:fld>
          <a:endParaRPr lang="en-US" sz="1100" b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0.93043</cdr:x>
      <cdr:y>0.90533</cdr:y>
    </cdr:from>
    <cdr:to>
      <cdr:x>0.99645</cdr:x>
      <cdr:y>0.99564</cdr:y>
    </cdr:to>
    <cdr:pic>
      <cdr:nvPicPr>
        <cdr:cNvPr id="8" name="Picture 7">
          <a:extLst xmlns:a="http://schemas.openxmlformats.org/drawingml/2006/main">
            <a:ext uri="{FF2B5EF4-FFF2-40B4-BE49-F238E27FC236}">
              <a16:creationId xmlns:a16="http://schemas.microsoft.com/office/drawing/2014/main" id="{264E3D71-5BAB-A7B0-3E4E-CB0BEE1E787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7010" y="2862925"/>
          <a:ext cx="360906" cy="28558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0.00987</cdr:x>
      <cdr:y>0.91165</cdr:y>
    </cdr:from>
    <cdr:to>
      <cdr:x>0.9158</cdr:x>
      <cdr:y>0.99197</cdr:y>
    </cdr:to>
    <cdr:sp macro="" textlink="'34'!$A$113">
      <cdr:nvSpPr>
        <cdr:cNvPr id="3" name="TextBox 2"/>
        <cdr:cNvSpPr txBox="1"/>
      </cdr:nvSpPr>
      <cdr:spPr>
        <a:xfrm xmlns:a="http://schemas.openxmlformats.org/drawingml/2006/main">
          <a:off x="53976" y="2882900"/>
          <a:ext cx="4953024" cy="25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rIns="9144" bIns="9144" rtlCol="0"/>
        <a:lstStyle xmlns:a="http://schemas.openxmlformats.org/drawingml/2006/main"/>
        <a:p xmlns:a="http://schemas.openxmlformats.org/drawingml/2006/main">
          <a:fld id="{C786E94E-84F4-42BB-8DDC-67784566A70B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December 2024</a:t>
          </a:fld>
          <a:endParaRPr 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0.1126</cdr:x>
      <cdr:y>0.32337</cdr:y>
    </cdr:from>
    <cdr:to>
      <cdr:x>0.71991</cdr:x>
      <cdr:y>0.82132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8871" y="982548"/>
          <a:ext cx="1665973" cy="15130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non-OPEC</a:t>
          </a:r>
          <a:endParaRPr lang="en-US" sz="900">
            <a:solidFill>
              <a:schemeClr val="bg1"/>
            </a:solidFill>
            <a:effectLst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of the 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Petroleum Exporting</a:t>
          </a:r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Countries (OPEC)</a:t>
          </a: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0.66667</cdr:x>
      <cdr:y>0.14506</cdr:y>
    </cdr:from>
    <cdr:to>
      <cdr:x>0.88826</cdr:x>
      <cdr:y>0.21282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828800" y="447674"/>
          <a:ext cx="607863" cy="20912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584200</xdr:colOff>
      <xdr:row>3</xdr:row>
      <xdr:rowOff>21893</xdr:rowOff>
    </xdr:from>
    <xdr:to>
      <xdr:col>10</xdr:col>
      <xdr:colOff>15941</xdr:colOff>
      <xdr:row>23</xdr:row>
      <xdr:rowOff>25397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584200" y="545768"/>
          <a:ext cx="5546791" cy="3242004"/>
          <a:chOff x="597088" y="533233"/>
          <a:chExt cx="5508437" cy="3239316"/>
        </a:xfrm>
      </xdr:grpSpPr>
      <xdr:graphicFrame macro="">
        <xdr:nvGraphicFramePr>
          <xdr:cNvPr id="6" name="Chart 2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GraphicFramePr>
            <a:graphicFrameLocks/>
          </xdr:cNvGraphicFramePr>
        </xdr:nvGraphicFramePr>
        <xdr:xfrm>
          <a:off x="3142137" y="533233"/>
          <a:ext cx="296338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2400-000002000000}"/>
              </a:ext>
            </a:extLst>
          </xdr:cNvPr>
          <xdr:cNvGraphicFramePr>
            <a:graphicFrameLocks/>
          </xdr:cNvGraphicFramePr>
        </xdr:nvGraphicFramePr>
        <xdr:xfrm>
          <a:off x="619365" y="533397"/>
          <a:ext cx="252374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7">
        <xdr:nvSpPr>
          <xdr:cNvPr id="4" name="TextBox 2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SpPr txBox="1"/>
        </xdr:nvSpPr>
        <xdr:spPr>
          <a:xfrm>
            <a:off x="609601" y="3077765"/>
            <a:ext cx="5330076" cy="2362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bIns="9144" rtlCol="0" anchor="t">
            <a:noAutofit/>
          </a:bodyPr>
          <a:lstStyle/>
          <a:p>
            <a:fld id="{91AB9432-3120-419E-B29A-52329C0496E9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>
              <a:solidFill>
                <a:sysClr val="windowText" lastClr="000000"/>
              </a:solidFill>
            </a:endParaRPr>
          </a:p>
        </xdr:txBody>
      </xdr:sp>
      <xdr:sp macro="" textlink="$A$35">
        <xdr:nvSpPr>
          <xdr:cNvPr id="5" name="TextBox 1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597088" y="3249407"/>
            <a:ext cx="4948465" cy="5231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91440" rIns="9144" rtlCol="0" anchor="t">
            <a:noAutofit/>
          </a:bodyPr>
          <a:lstStyle/>
          <a:p>
            <a:fld id="{1F0888C4-D75E-4E7D-BF05-381F7FF4EF88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Hydropower excludes pumped storage generation. Liquids include ethanol, biodiesel, renewable diesel, other biofuels, and biofuel losses and coproducts.Waste biomass includes municipal waste from biogenic sources, landfill gas, and non-wood waste.</a:t>
            </a:fld>
            <a:endParaRPr lang="en-US" sz="1100"/>
          </a:p>
        </xdr:txBody>
      </xdr:sp>
      <xdr:pic>
        <xdr:nvPicPr>
          <xdr:cNvPr id="9" name="Picture 1">
            <a:extLst>
              <a:ext uri="{FF2B5EF4-FFF2-40B4-BE49-F238E27FC236}">
                <a16:creationId xmlns:a16="http://schemas.microsoft.com/office/drawing/2014/main" id="{00000000-0008-0000-2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8632" y="3400426"/>
            <a:ext cx="355910" cy="290755"/>
          </a:xfrm>
          <a:prstGeom prst="rect">
            <a:avLst/>
          </a:prstGeom>
        </xdr:spPr>
      </xdr:pic>
    </xdr:grpSp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0.68822</cdr:x>
      <cdr:y>0.22624</cdr:y>
    </cdr:from>
    <cdr:to>
      <cdr:x>1</cdr:x>
      <cdr:y>0.67666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39463" y="724067"/>
          <a:ext cx="923925" cy="1441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r>
            <a:rPr lang="en-US" sz="9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solar 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hydropower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liquid biofuels</a:t>
          </a:r>
        </a:p>
        <a:p xmlns:a="http://schemas.openxmlformats.org/drawingml/2006/main">
          <a:r>
            <a:rPr lang="en-US" sz="9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geothermal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wood biomass</a:t>
          </a:r>
        </a:p>
        <a:p xmlns:a="http://schemas.openxmlformats.org/drawingml/2006/main">
          <a:r>
            <a:rPr lang="en-US" sz="900" b="1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waste biomass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133295</xdr:rowOff>
    </xdr:from>
    <xdr:to>
      <xdr:col>4</xdr:col>
      <xdr:colOff>2563675</xdr:colOff>
      <xdr:row>39</xdr:row>
      <xdr:rowOff>88036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681" y="685980"/>
          <a:ext cx="9178494" cy="630474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9</xdr:col>
      <xdr:colOff>590550</xdr:colOff>
      <xdr:row>22</xdr:row>
      <xdr:rowOff>152400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absSizeAnchor xmlns:cdr="http://schemas.openxmlformats.org/drawingml/2006/chartDrawing">
    <cdr:from>
      <cdr:x>0.00116</cdr:x>
      <cdr:y>0.907</cdr:y>
    </cdr:from>
    <cdr:ext cx="5200650" cy="279633"/>
    <cdr:sp macro="" textlink="'37'!$A$49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350" y="2871086"/>
          <a:ext cx="5200650" cy="279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bIns="9144" rtlCol="0"/>
        <a:lstStyle xmlns:a="http://schemas.openxmlformats.org/drawingml/2006/main"/>
        <a:p xmlns:a="http://schemas.openxmlformats.org/drawingml/2006/main">
          <a:pPr algn="l"/>
          <a:fld id="{210FA31A-C0D9-439B-BFA5-2895FEC1A022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December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0.87363</cdr:x>
      <cdr:y>0.16829</cdr:y>
    </cdr:from>
    <cdr:to>
      <cdr:x>0.97119</cdr:x>
      <cdr:y>0.26001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776433" y="532714"/>
          <a:ext cx="533395" cy="290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0.93209</cdr:x>
      <cdr:y>0.90533</cdr:y>
    </cdr:from>
    <cdr:to>
      <cdr:x>0.99817</cdr:x>
      <cdr:y>0.99564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1107C75D-D1E7-691F-126E-E0249BD7F2B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96068" y="2865799"/>
          <a:ext cx="361270" cy="285875"/>
        </a:xfrm>
        <a:prstGeom xmlns:a="http://schemas.openxmlformats.org/drawingml/2006/main" prst="rect">
          <a:avLst/>
        </a:prstGeom>
      </cdr:spPr>
    </cdr:pic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946150</xdr:colOff>
      <xdr:row>4</xdr:row>
      <xdr:rowOff>3175</xdr:rowOff>
    </xdr:from>
    <xdr:to>
      <xdr:col>9</xdr:col>
      <xdr:colOff>82551</xdr:colOff>
      <xdr:row>20</xdr:row>
      <xdr:rowOff>17305</xdr:rowOff>
    </xdr:to>
    <xdr:grpSp>
      <xdr:nvGrpSpPr>
        <xdr:cNvPr id="9" name="Group 1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GrpSpPr/>
      </xdr:nvGrpSpPr>
      <xdr:grpSpPr>
        <a:xfrm>
          <a:off x="917575" y="727075"/>
          <a:ext cx="5489576" cy="3214530"/>
          <a:chOff x="927395" y="752475"/>
          <a:chExt cx="5473406" cy="321453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700-000004000000}"/>
              </a:ext>
            </a:extLst>
          </xdr:cNvPr>
          <xdr:cNvGraphicFramePr>
            <a:graphicFrameLocks/>
          </xdr:cNvGraphicFramePr>
        </xdr:nvGraphicFramePr>
        <xdr:xfrm>
          <a:off x="5283173" y="752475"/>
          <a:ext cx="111762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700-000003000000}"/>
              </a:ext>
            </a:extLst>
          </xdr:cNvPr>
          <xdr:cNvGraphicFramePr>
            <a:graphicFrameLocks/>
          </xdr:cNvGraphicFramePr>
        </xdr:nvGraphicFramePr>
        <xdr:xfrm>
          <a:off x="942976" y="753366"/>
          <a:ext cx="436418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2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700-000006000000}"/>
              </a:ext>
            </a:extLst>
          </xdr:cNvPr>
          <xdr:cNvSpPr txBox="1"/>
        </xdr:nvSpPr>
        <xdr:spPr>
          <a:xfrm>
            <a:off x="927395" y="3394587"/>
            <a:ext cx="5091962" cy="225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3466CA7B-806E-4D4D-AF99-18D9387ADCF6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sp macro="" textlink="$A$33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700-000007000000}"/>
              </a:ext>
            </a:extLst>
          </xdr:cNvPr>
          <xdr:cNvSpPr txBox="1"/>
        </xdr:nvSpPr>
        <xdr:spPr>
          <a:xfrm>
            <a:off x="962025" y="3594564"/>
            <a:ext cx="4899911" cy="372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45720" tIns="27432" rIns="9144" bIns="9144" rtlCol="0" anchor="t">
            <a:noAutofit/>
          </a:bodyPr>
          <a:lstStyle/>
          <a:p>
            <a:fld id="{E4EBED5A-D84A-4166-83DA-2D65E243190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EIA calculations based on National Oceanic and Atmospheric Administration (NOAA) data. Projections reflect NOAA's 14-16 month outlook.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18982" y="3638551"/>
            <a:ext cx="344810" cy="290755"/>
          </a:xfrm>
          <a:prstGeom prst="rect">
            <a:avLst/>
          </a:prstGeom>
        </xdr:spPr>
      </xdr:pic>
    </xdr:grp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3.17478E-7</cdr:y>
    </cdr:from>
    <cdr:to>
      <cdr:x>0.63512</cdr:x>
      <cdr:y>0.14555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2906989" cy="458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eaLnBrk="0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winter heating degree days</a:t>
          </a:r>
        </a:p>
        <a:p xmlns:a="http://schemas.openxmlformats.org/drawingml/2006/main">
          <a:pPr marL="0" marR="0" lvl="0" indent="0" defTabSz="914400" rtl="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/>
              <a:latin typeface="+mn-lt"/>
              <a:ea typeface="+mn-ea"/>
              <a:cs typeface="+mn-cs"/>
            </a:rPr>
            <a:t>population-weighted</a:t>
          </a:r>
          <a:endParaRPr lang="en-US" sz="1000">
            <a:effectLst/>
          </a:endParaRPr>
        </a:p>
        <a:p xmlns:a="http://schemas.openxmlformats.org/drawingml/2006/main">
          <a:pPr eaLnBrk="0" hangingPunct="0"/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0.0371</cdr:x>
      <cdr:y>0.71429</cdr:y>
    </cdr:from>
    <cdr:to>
      <cdr:x>0.24663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61924" y="300900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0.84028</cdr:x>
      <cdr:y>0.14385</cdr:y>
    </cdr:from>
    <cdr:to>
      <cdr:x>0.84101</cdr:x>
      <cdr:y>0.28246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2651996A-7D80-DA6F-A1B3-7441DEE5DA54}"/>
            </a:ext>
          </a:extLst>
        </cdr:cNvPr>
        <cdr:cNvCxnSpPr/>
      </cdr:nvCxnSpPr>
      <cdr:spPr bwMode="auto">
        <a:xfrm xmlns:a="http://schemas.openxmlformats.org/drawingml/2006/main" flipH="1">
          <a:off x="3667124" y="460375"/>
          <a:ext cx="3177" cy="443609"/>
        </a:xfrm>
        <a:prstGeom xmlns:a="http://schemas.openxmlformats.org/drawingml/2006/main" prst="straightConnector1">
          <a:avLst/>
        </a:prstGeom>
        <a:ln xmlns:a="http://schemas.openxmlformats.org/drawingml/2006/main" w="12700">
          <a:headEnd type="triangle"/>
          <a:tailEnd type="triangle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0.84464</cdr:x>
      <cdr:y>0.11877</cdr:y>
    </cdr:from>
    <cdr:to>
      <cdr:x>1</cdr:x>
      <cdr:y>0.34496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686174" y="380109"/>
          <a:ext cx="678009" cy="7238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effectLst/>
              <a:latin typeface="+mn-lt"/>
              <a:ea typeface="+mn-ea"/>
              <a:cs typeface="+mn-cs"/>
            </a:rPr>
            <a:t>cooler</a:t>
          </a:r>
          <a:endParaRPr lang="en-US">
            <a:effectLst/>
          </a:endParaRPr>
        </a:p>
        <a:p xmlns:a="http://schemas.openxmlformats.org/drawingml/2006/main">
          <a:endParaRPr lang="en-US" sz="1100" b="1">
            <a:effectLst/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100" b="1">
              <a:effectLst/>
              <a:latin typeface="+mn-lt"/>
              <a:ea typeface="+mn-ea"/>
              <a:cs typeface="+mn-cs"/>
            </a:rPr>
            <a:t>warmer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3</xdr:row>
      <xdr:rowOff>47065</xdr:rowOff>
    </xdr:from>
    <xdr:to>
      <xdr:col>10</xdr:col>
      <xdr:colOff>8825</xdr:colOff>
      <xdr:row>23</xdr:row>
      <xdr:rowOff>38100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pSpPr/>
      </xdr:nvGrpSpPr>
      <xdr:grpSpPr>
        <a:xfrm>
          <a:off x="847725" y="570940"/>
          <a:ext cx="5495225" cy="3229535"/>
          <a:chOff x="809625" y="570940"/>
          <a:chExt cx="5533325" cy="322721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800-000003000000}"/>
              </a:ext>
            </a:extLst>
          </xdr:cNvPr>
          <xdr:cNvGraphicFramePr>
            <a:graphicFrameLocks/>
          </xdr:cNvGraphicFramePr>
        </xdr:nvGraphicFramePr>
        <xdr:xfrm>
          <a:off x="5199950" y="570940"/>
          <a:ext cx="1143000" cy="3172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2800-000002000000}"/>
              </a:ext>
            </a:extLst>
          </xdr:cNvPr>
          <xdr:cNvGraphicFramePr>
            <a:graphicFrameLocks/>
          </xdr:cNvGraphicFramePr>
        </xdr:nvGraphicFramePr>
        <xdr:xfrm>
          <a:off x="862012" y="571495"/>
          <a:ext cx="4352544" cy="3172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4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800-000006000000}"/>
              </a:ext>
            </a:extLst>
          </xdr:cNvPr>
          <xdr:cNvSpPr txBox="1"/>
        </xdr:nvSpPr>
        <xdr:spPr>
          <a:xfrm>
            <a:off x="809625" y="3287441"/>
            <a:ext cx="5226050" cy="2329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bIns="9144" rtlCol="0" anchor="t">
            <a:noAutofit/>
          </a:bodyPr>
          <a:lstStyle/>
          <a:p>
            <a:fld id="{725862C8-A425-434D-9611-3DB88EB8A23F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sp macro="" textlink="$A$35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800-000007000000}"/>
              </a:ext>
            </a:extLst>
          </xdr:cNvPr>
          <xdr:cNvSpPr txBox="1"/>
        </xdr:nvSpPr>
        <xdr:spPr>
          <a:xfrm>
            <a:off x="815974" y="3423488"/>
            <a:ext cx="5302251" cy="3746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Ins="9144" rtlCol="0" anchor="t">
            <a:noAutofit/>
          </a:bodyPr>
          <a:lstStyle/>
          <a:p>
            <a:fld id="{3983062D-A971-408D-B9E2-727989F4FDF7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EIA calculations based on National Oceanic and Atmospheric Administration (NOAA) data. Projections reflect NOAA's 14-16 month outlook.</a:t>
            </a:fld>
            <a:endParaRPr lang="en-US" sz="1100"/>
          </a:p>
        </xdr:txBody>
      </xdr: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00000000-0008-0000-2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74280" y="3441587"/>
            <a:ext cx="358014" cy="288194"/>
          </a:xfrm>
          <a:prstGeom prst="rect">
            <a:avLst/>
          </a:prstGeom>
        </xdr:spPr>
      </xdr:pic>
    </xdr:grp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0.84669</cdr:x>
      <cdr:y>0.14413</cdr:y>
    </cdr:from>
    <cdr:to>
      <cdr:x>0.97745</cdr:x>
      <cdr:y>0.4881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700463" y="457204"/>
          <a:ext cx="571501" cy="1091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warmer</a:t>
          </a: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cooler</a:t>
          </a:r>
        </a:p>
      </cdr:txBody>
    </cdr:sp>
  </cdr:relSizeAnchor>
  <cdr:relSizeAnchor xmlns:cdr="http://schemas.openxmlformats.org/drawingml/2006/chartDrawing">
    <cdr:from>
      <cdr:x>0.84325</cdr:x>
      <cdr:y>0.16314</cdr:y>
    </cdr:from>
    <cdr:to>
      <cdr:x>0.84395</cdr:x>
      <cdr:y>0.30014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0532AAF4-7723-B2C3-6B8D-4AEE76EC35E4}"/>
            </a:ext>
          </a:extLst>
        </cdr:cNvPr>
        <cdr:cNvCxnSpPr/>
      </cdr:nvCxnSpPr>
      <cdr:spPr bwMode="auto">
        <a:xfrm xmlns:a="http://schemas.openxmlformats.org/drawingml/2006/main">
          <a:off x="3670300" y="517525"/>
          <a:ext cx="3016" cy="434583"/>
        </a:xfrm>
        <a:prstGeom xmlns:a="http://schemas.openxmlformats.org/drawingml/2006/main" prst="straightConnector1">
          <a:avLst/>
        </a:prstGeom>
        <a:ln xmlns:a="http://schemas.openxmlformats.org/drawingml/2006/main" w="12700">
          <a:headEnd type="triangle"/>
          <a:tailEnd type="triangle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584200</xdr:colOff>
      <xdr:row>4</xdr:row>
      <xdr:rowOff>0</xdr:rowOff>
    </xdr:from>
    <xdr:to>
      <xdr:col>10</xdr:col>
      <xdr:colOff>19050</xdr:colOff>
      <xdr:row>23</xdr:row>
      <xdr:rowOff>123825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pSpPr/>
      </xdr:nvGrpSpPr>
      <xdr:grpSpPr>
        <a:xfrm>
          <a:off x="584200" y="688862"/>
          <a:ext cx="5575073" cy="3193936"/>
          <a:chOff x="584709" y="685800"/>
          <a:chExt cx="5530341" cy="320040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GraphicFramePr>
            <a:graphicFrameLocks/>
          </xdr:cNvGraphicFramePr>
        </xdr:nvGraphicFramePr>
        <xdr:xfrm>
          <a:off x="3371850" y="6858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GraphicFramePr>
            <a:graphicFrameLocks/>
          </xdr:cNvGraphicFramePr>
        </xdr:nvGraphicFramePr>
        <xdr:xfrm>
          <a:off x="628650" y="6858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SpPr txBox="1"/>
        </xdr:nvSpPr>
        <xdr:spPr>
          <a:xfrm>
            <a:off x="584709" y="3598778"/>
            <a:ext cx="5147423" cy="2729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778B8BA7-5676-4DD8-ADBD-89E6C272E3F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December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9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36609" y="3581401"/>
            <a:ext cx="357107" cy="290755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s"/>
    </sheetNames>
    <definedNames>
      <definedName name="TransList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EIA">
      <a:dk1>
        <a:srgbClr val="000000"/>
      </a:dk1>
      <a:lt1>
        <a:srgbClr val="FFFFFF"/>
      </a:lt1>
      <a:dk2>
        <a:srgbClr val="003953"/>
      </a:dk2>
      <a:lt2>
        <a:srgbClr val="333333"/>
      </a:lt2>
      <a:accent1>
        <a:srgbClr val="0096D7"/>
      </a:accent1>
      <a:accent2>
        <a:srgbClr val="BD732A"/>
      </a:accent2>
      <a:accent3>
        <a:srgbClr val="5D9732"/>
      </a:accent3>
      <a:accent4>
        <a:srgbClr val="FFC702"/>
      </a:accent4>
      <a:accent5>
        <a:srgbClr val="A33340"/>
      </a:accent5>
      <a:accent6>
        <a:srgbClr val="675005"/>
      </a:accent6>
      <a:hlink>
        <a:srgbClr val="0096D7"/>
      </a:hlink>
      <a:folHlink>
        <a:srgbClr val="5D973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nerc.com/pa/RAPA/ra/Pages/default.asp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://www.eia.gov/forecasts/steo/special/pdf/2012_sp_04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www.eia.gov/forecasts/steo/special/pdf/2012_sp_04.pdf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H58"/>
  <sheetViews>
    <sheetView tabSelected="1" workbookViewId="0">
      <selection activeCell="C22" sqref="C22"/>
    </sheetView>
  </sheetViews>
  <sheetFormatPr defaultColWidth="9.28515625" defaultRowHeight="12.75" x14ac:dyDescent="0.2"/>
  <cols>
    <col min="1" max="1" width="10.42578125" style="15" customWidth="1"/>
    <col min="2" max="2" width="4.28515625" style="15" customWidth="1"/>
    <col min="3" max="3" width="85.7109375" style="15" customWidth="1"/>
    <col min="4" max="16384" width="9.28515625" style="15"/>
  </cols>
  <sheetData>
    <row r="1" spans="1:5" ht="22.15" customHeight="1" x14ac:dyDescent="0.3">
      <c r="A1" s="92"/>
      <c r="B1" s="458" t="s">
        <v>64</v>
      </c>
      <c r="C1" s="459"/>
      <c r="D1" s="90"/>
    </row>
    <row r="2" spans="1:5" ht="19.5" customHeight="1" x14ac:dyDescent="0.35">
      <c r="A2" s="91"/>
      <c r="B2" s="460" t="s">
        <v>65</v>
      </c>
      <c r="C2" s="461"/>
    </row>
    <row r="3" spans="1:5" ht="12.75" customHeight="1" x14ac:dyDescent="0.2">
      <c r="B3" s="462"/>
      <c r="C3" s="463"/>
    </row>
    <row r="4" spans="1:5" ht="19.5" customHeight="1" x14ac:dyDescent="0.25">
      <c r="B4" s="293" t="s">
        <v>977</v>
      </c>
      <c r="C4" s="90"/>
    </row>
    <row r="5" spans="1:5" ht="12.75" customHeight="1" x14ac:dyDescent="0.2">
      <c r="B5" s="462"/>
      <c r="C5" s="463"/>
    </row>
    <row r="6" spans="1:5" ht="15" customHeight="1" x14ac:dyDescent="0.2">
      <c r="B6" s="74" t="s">
        <v>609</v>
      </c>
      <c r="C6" s="90"/>
    </row>
    <row r="7" spans="1:5" ht="15" customHeight="1" x14ac:dyDescent="0.2">
      <c r="A7" s="227">
        <v>1</v>
      </c>
      <c r="B7" s="296"/>
      <c r="C7" s="73" t="s">
        <v>211</v>
      </c>
    </row>
    <row r="8" spans="1:5" ht="15" customHeight="1" x14ac:dyDescent="0.2">
      <c r="A8" s="15">
        <v>2</v>
      </c>
      <c r="B8" s="296"/>
      <c r="C8" s="73" t="s">
        <v>193</v>
      </c>
    </row>
    <row r="9" spans="1:5" ht="15" customHeight="1" x14ac:dyDescent="0.2">
      <c r="A9" s="15">
        <v>3</v>
      </c>
      <c r="B9" s="296"/>
      <c r="C9" s="444" t="s">
        <v>408</v>
      </c>
      <c r="D9" s="227"/>
      <c r="E9" s="93"/>
    </row>
    <row r="10" spans="1:5" ht="15" customHeight="1" x14ac:dyDescent="0.2">
      <c r="A10" s="15">
        <v>4</v>
      </c>
      <c r="B10" s="296"/>
      <c r="C10" s="73" t="s">
        <v>409</v>
      </c>
    </row>
    <row r="11" spans="1:5" ht="15" customHeight="1" x14ac:dyDescent="0.2">
      <c r="A11" s="15">
        <v>5</v>
      </c>
      <c r="C11" s="73" t="s">
        <v>451</v>
      </c>
      <c r="D11" s="227"/>
    </row>
    <row r="12" spans="1:5" ht="15" customHeight="1" x14ac:dyDescent="0.2">
      <c r="A12" s="15">
        <v>6</v>
      </c>
      <c r="B12" s="296"/>
      <c r="C12" s="73" t="s">
        <v>196</v>
      </c>
    </row>
    <row r="13" spans="1:5" ht="15" customHeight="1" x14ac:dyDescent="0.2">
      <c r="A13" s="15">
        <v>7</v>
      </c>
      <c r="B13" s="296"/>
      <c r="C13" s="73" t="s">
        <v>194</v>
      </c>
    </row>
    <row r="14" spans="1:5" ht="15" customHeight="1" x14ac:dyDescent="0.2">
      <c r="A14" s="15">
        <v>8</v>
      </c>
      <c r="B14" s="296"/>
      <c r="C14" s="73" t="s">
        <v>195</v>
      </c>
    </row>
    <row r="15" spans="1:5" ht="15" customHeight="1" x14ac:dyDescent="0.2">
      <c r="A15" s="15">
        <v>9</v>
      </c>
      <c r="B15" s="296"/>
      <c r="C15" s="73" t="s">
        <v>523</v>
      </c>
    </row>
    <row r="16" spans="1:5" ht="15" customHeight="1" x14ac:dyDescent="0.2">
      <c r="A16" s="104">
        <v>10</v>
      </c>
      <c r="B16" s="443"/>
      <c r="C16" s="445" t="s">
        <v>489</v>
      </c>
    </row>
    <row r="17" spans="1:8" ht="15" customHeight="1" x14ac:dyDescent="0.2">
      <c r="B17" s="74" t="s">
        <v>610</v>
      </c>
      <c r="C17" s="73"/>
    </row>
    <row r="18" spans="1:8" ht="15" customHeight="1" x14ac:dyDescent="0.2">
      <c r="A18" s="227">
        <v>11</v>
      </c>
      <c r="B18" s="296"/>
      <c r="C18" s="73" t="s">
        <v>190</v>
      </c>
      <c r="D18" s="227"/>
    </row>
    <row r="19" spans="1:8" ht="15" customHeight="1" x14ac:dyDescent="0.2">
      <c r="A19" s="227">
        <v>12</v>
      </c>
      <c r="B19" s="296"/>
      <c r="C19" s="73" t="s">
        <v>191</v>
      </c>
      <c r="D19" s="227"/>
    </row>
    <row r="20" spans="1:8" ht="15" customHeight="1" x14ac:dyDescent="0.2">
      <c r="A20" s="15">
        <v>13</v>
      </c>
      <c r="C20" s="73" t="s">
        <v>450</v>
      </c>
    </row>
    <row r="21" spans="1:8" ht="15" customHeight="1" x14ac:dyDescent="0.2">
      <c r="A21" s="15">
        <v>14</v>
      </c>
      <c r="C21" s="73" t="s">
        <v>388</v>
      </c>
    </row>
    <row r="22" spans="1:8" ht="15" customHeight="1" x14ac:dyDescent="0.2">
      <c r="A22" s="15">
        <v>15</v>
      </c>
      <c r="C22" s="73" t="s">
        <v>198</v>
      </c>
    </row>
    <row r="23" spans="1:8" ht="15" customHeight="1" x14ac:dyDescent="0.2">
      <c r="A23" s="15">
        <v>16</v>
      </c>
      <c r="C23" s="73" t="s">
        <v>389</v>
      </c>
    </row>
    <row r="24" spans="1:8" ht="15" customHeight="1" x14ac:dyDescent="0.2">
      <c r="A24" s="15">
        <v>17</v>
      </c>
      <c r="C24" s="73" t="s">
        <v>524</v>
      </c>
    </row>
    <row r="25" spans="1:8" ht="15" customHeight="1" x14ac:dyDescent="0.2">
      <c r="A25" s="15">
        <v>18</v>
      </c>
      <c r="C25" s="73" t="s">
        <v>199</v>
      </c>
      <c r="D25" s="227"/>
    </row>
    <row r="26" spans="1:8" ht="15" customHeight="1" x14ac:dyDescent="0.2">
      <c r="A26" s="15">
        <v>19</v>
      </c>
      <c r="C26" s="73" t="s">
        <v>452</v>
      </c>
      <c r="D26" s="227"/>
    </row>
    <row r="27" spans="1:8" ht="15" customHeight="1" x14ac:dyDescent="0.2">
      <c r="A27" s="15">
        <v>20</v>
      </c>
      <c r="C27" s="73" t="s">
        <v>525</v>
      </c>
      <c r="D27" s="227"/>
    </row>
    <row r="28" spans="1:8" ht="15" customHeight="1" x14ac:dyDescent="0.2">
      <c r="A28" s="15">
        <v>21</v>
      </c>
      <c r="C28" s="73" t="s">
        <v>454</v>
      </c>
      <c r="D28" s="227"/>
    </row>
    <row r="29" spans="1:8" ht="15" customHeight="1" x14ac:dyDescent="0.2">
      <c r="B29" s="74" t="s">
        <v>89</v>
      </c>
      <c r="C29" s="73"/>
    </row>
    <row r="30" spans="1:8" ht="15" customHeight="1" x14ac:dyDescent="0.2">
      <c r="A30" s="227">
        <v>22</v>
      </c>
      <c r="B30" s="296"/>
      <c r="C30" s="73" t="s">
        <v>212</v>
      </c>
      <c r="D30" s="227"/>
      <c r="H30" s="93"/>
    </row>
    <row r="31" spans="1:8" ht="15" customHeight="1" x14ac:dyDescent="0.2">
      <c r="A31" s="227">
        <v>23</v>
      </c>
      <c r="B31" s="296"/>
      <c r="C31" s="73" t="s">
        <v>192</v>
      </c>
    </row>
    <row r="32" spans="1:8" ht="15" customHeight="1" x14ac:dyDescent="0.2">
      <c r="A32" s="15">
        <v>24</v>
      </c>
      <c r="C32" s="73" t="s">
        <v>387</v>
      </c>
      <c r="D32" s="227"/>
    </row>
    <row r="33" spans="1:4" ht="15" customHeight="1" x14ac:dyDescent="0.25">
      <c r="A33" s="15">
        <v>25</v>
      </c>
      <c r="C33" s="73" t="s">
        <v>453</v>
      </c>
      <c r="D33" s="120"/>
    </row>
    <row r="34" spans="1:4" ht="15" customHeight="1" x14ac:dyDescent="0.2">
      <c r="A34" s="15">
        <v>26</v>
      </c>
      <c r="C34" s="444" t="s">
        <v>200</v>
      </c>
    </row>
    <row r="35" spans="1:4" ht="15" customHeight="1" x14ac:dyDescent="0.2">
      <c r="A35" s="15">
        <v>27</v>
      </c>
      <c r="C35" s="73" t="s">
        <v>201</v>
      </c>
    </row>
    <row r="36" spans="1:4" ht="15" customHeight="1" x14ac:dyDescent="0.2">
      <c r="A36" s="15">
        <v>28</v>
      </c>
      <c r="C36" s="73" t="s">
        <v>390</v>
      </c>
    </row>
    <row r="37" spans="1:4" ht="15" customHeight="1" x14ac:dyDescent="0.2">
      <c r="B37" s="74" t="s">
        <v>612</v>
      </c>
      <c r="C37" s="73"/>
    </row>
    <row r="38" spans="1:4" ht="15" customHeight="1" x14ac:dyDescent="0.2">
      <c r="A38" s="15">
        <v>29</v>
      </c>
      <c r="C38" s="73" t="s">
        <v>205</v>
      </c>
    </row>
    <row r="39" spans="1:4" ht="15" customHeight="1" x14ac:dyDescent="0.2">
      <c r="A39" s="15">
        <v>30</v>
      </c>
      <c r="C39" s="75" t="s">
        <v>639</v>
      </c>
    </row>
    <row r="40" spans="1:4" ht="15" customHeight="1" x14ac:dyDescent="0.2">
      <c r="A40" s="15">
        <v>31</v>
      </c>
      <c r="C40" s="73" t="s">
        <v>204</v>
      </c>
    </row>
    <row r="41" spans="1:4" ht="15" customHeight="1" x14ac:dyDescent="0.2">
      <c r="A41" s="15">
        <v>32</v>
      </c>
      <c r="C41" s="73" t="s">
        <v>203</v>
      </c>
    </row>
    <row r="42" spans="1:4" ht="15" customHeight="1" x14ac:dyDescent="0.2">
      <c r="A42" s="15">
        <v>33</v>
      </c>
      <c r="C42" s="73" t="s">
        <v>202</v>
      </c>
    </row>
    <row r="43" spans="1:4" ht="15" customHeight="1" x14ac:dyDescent="0.2">
      <c r="A43" s="15">
        <v>34</v>
      </c>
      <c r="C43" s="73" t="s">
        <v>526</v>
      </c>
    </row>
    <row r="44" spans="1:4" ht="15" customHeight="1" x14ac:dyDescent="0.2">
      <c r="A44" s="15">
        <v>35</v>
      </c>
      <c r="C44" s="75" t="s">
        <v>206</v>
      </c>
    </row>
    <row r="45" spans="1:4" ht="15" customHeight="1" x14ac:dyDescent="0.2">
      <c r="A45" s="15">
        <v>36</v>
      </c>
      <c r="C45" s="73" t="s">
        <v>578</v>
      </c>
    </row>
    <row r="46" spans="1:4" ht="15" customHeight="1" x14ac:dyDescent="0.2">
      <c r="B46" s="74" t="s">
        <v>611</v>
      </c>
      <c r="C46" s="75"/>
    </row>
    <row r="47" spans="1:4" ht="15" customHeight="1" x14ac:dyDescent="0.2">
      <c r="A47" s="15">
        <v>37</v>
      </c>
      <c r="C47" s="75" t="s">
        <v>208</v>
      </c>
    </row>
    <row r="48" spans="1:4" ht="15" customHeight="1" x14ac:dyDescent="0.2">
      <c r="A48" s="15">
        <v>38</v>
      </c>
      <c r="C48" s="73" t="s">
        <v>210</v>
      </c>
    </row>
    <row r="49" spans="1:4" ht="15" customHeight="1" x14ac:dyDescent="0.2">
      <c r="A49" s="15">
        <v>39</v>
      </c>
      <c r="C49" s="73" t="s">
        <v>209</v>
      </c>
    </row>
    <row r="50" spans="1:4" ht="15" customHeight="1" x14ac:dyDescent="0.2">
      <c r="A50" s="15">
        <v>40</v>
      </c>
      <c r="C50" s="73" t="s">
        <v>207</v>
      </c>
    </row>
    <row r="51" spans="1:4" ht="15" customHeight="1" x14ac:dyDescent="0.2">
      <c r="A51" s="15">
        <v>41</v>
      </c>
      <c r="C51" s="16" t="s">
        <v>527</v>
      </c>
      <c r="D51" s="227"/>
    </row>
    <row r="52" spans="1:4" ht="15" customHeight="1" x14ac:dyDescent="0.2">
      <c r="B52" s="74" t="s">
        <v>688</v>
      </c>
      <c r="C52" s="75"/>
    </row>
    <row r="53" spans="1:4" x14ac:dyDescent="0.2">
      <c r="A53" s="15">
        <v>42</v>
      </c>
      <c r="C53" s="212" t="s">
        <v>689</v>
      </c>
    </row>
    <row r="54" spans="1:4" x14ac:dyDescent="0.2">
      <c r="A54" s="15">
        <v>43</v>
      </c>
      <c r="C54" s="73" t="s">
        <v>690</v>
      </c>
    </row>
    <row r="55" spans="1:4" x14ac:dyDescent="0.2">
      <c r="A55" s="15">
        <v>44</v>
      </c>
      <c r="C55" s="73" t="s">
        <v>691</v>
      </c>
    </row>
    <row r="56" spans="1:4" x14ac:dyDescent="0.2">
      <c r="A56" s="15">
        <v>45</v>
      </c>
      <c r="C56" s="73" t="s">
        <v>692</v>
      </c>
    </row>
    <row r="57" spans="1:4" x14ac:dyDescent="0.2">
      <c r="A57" s="15">
        <v>46</v>
      </c>
      <c r="C57" s="73" t="s">
        <v>693</v>
      </c>
    </row>
    <row r="58" spans="1:4" x14ac:dyDescent="0.2">
      <c r="A58" s="15">
        <v>47</v>
      </c>
      <c r="C58" s="73" t="s">
        <v>973</v>
      </c>
    </row>
  </sheetData>
  <sortState xmlns:xlrd2="http://schemas.microsoft.com/office/spreadsheetml/2017/richdata2" ref="A47:C51">
    <sortCondition ref="A47"/>
  </sortState>
  <mergeCells count="4">
    <mergeCell ref="B1:C1"/>
    <mergeCell ref="B2:C2"/>
    <mergeCell ref="B3:C3"/>
    <mergeCell ref="B5:C5"/>
  </mergeCells>
  <hyperlinks>
    <hyperlink ref="C19" location="'12'!A1" display="U.S. diesel fuel and crude oil prices" xr:uid="{00000000-0004-0000-0100-000000000000}"/>
    <hyperlink ref="C14" location="'8'!A1" display="World liquid fuels consumption growth" xr:uid="{00000000-0004-0000-0100-000001000000}"/>
    <hyperlink ref="C13" location="'7'!A1" display="World liquid fuels consumption" xr:uid="{00000000-0004-0000-0100-000002000000}"/>
    <hyperlink ref="C12" location="'6'!A1" display="OPEC surplus crude oil production capacity" xr:uid="{00000000-0004-0000-0100-000003000000}"/>
    <hyperlink ref="C15" location="'9'!A1" display="OECD commercial inventories of crude oil and other liquids (days of supply)" xr:uid="{00000000-0004-0000-0100-000004000000}"/>
    <hyperlink ref="C11" location="'5'!A1" display="U.S. crude oil production" xr:uid="{00000000-0004-0000-0100-000005000000}"/>
    <hyperlink ref="C24" location="'17'!A1" display="U.S. commercial crude oil inventories" xr:uid="{00000000-0004-0000-0100-000006000000}"/>
    <hyperlink ref="C22" location="'15'!A1" display="U.S. liquid fuels product supplied growth" xr:uid="{00000000-0004-0000-0100-000007000000}"/>
    <hyperlink ref="C34" location="'26'!A1" display="U.S. natural gas consumption" xr:uid="{00000000-0004-0000-0100-000008000000}"/>
    <hyperlink ref="C35" location="'27'!A1" display="U.S. working natural gas in storage" xr:uid="{00000000-0004-0000-0100-000009000000}"/>
    <hyperlink ref="C42" location="'33'!A1" display="U.S. coal consumption" xr:uid="{00000000-0004-0000-0100-00000A000000}"/>
    <hyperlink ref="C41" location="'32'!A1" display="U.S. coal production" xr:uid="{00000000-0004-0000-0100-00000B000000}"/>
    <hyperlink ref="C43" location="'34'!A1" display="U.S. electric power sector coal inventories" xr:uid="{00000000-0004-0000-0100-00000C000000}"/>
    <hyperlink ref="C38" location="'29'!A1" display="U.S. residential electricity price" xr:uid="{00000000-0004-0000-0100-00000D000000}"/>
    <hyperlink ref="C47" location="'37'!A1" display="U.S. annual energy expenditures share of gross domestic product" xr:uid="{00000000-0004-0000-0100-00000E000000}"/>
    <hyperlink ref="C49" location="'39'!A1" display="U.S. summer cooling degree days" xr:uid="{00000000-0004-0000-0100-00000F000000}"/>
    <hyperlink ref="C48" location="'38'!A1" display="U.S. winter heating degree days" xr:uid="{00000000-0004-0000-0100-000010000000}"/>
    <hyperlink ref="C10" location="'4'!A1" display="World crude oil and liquid fuels production " xr:uid="{00000000-0004-0000-0100-000011000000}"/>
    <hyperlink ref="C50" location="'40'!A1" display="U.S. carbon dioxide emissions growth" xr:uid="{00000000-0004-0000-0100-000012000000}"/>
    <hyperlink ref="C31" location="'23'!A1" display="U.S. natural gas prices" xr:uid="{00000000-0004-0000-0100-000013000000}"/>
    <hyperlink ref="C7" location="'1'!A1" display="West Texas Intermediate (WTI) crude oil price" xr:uid="{00000000-0004-0000-0100-000014000000}"/>
    <hyperlink ref="C18" location="'11'!A1" display="U.S. gasoline and crude oil prices" xr:uid="{00000000-0004-0000-0100-000015000000}"/>
    <hyperlink ref="C30" location="'22'!A1" display="Henry Hub natural gas price" xr:uid="{00000000-0004-0000-0100-000016000000}"/>
    <hyperlink ref="B2" r:id="rId1" xr:uid="{00000000-0004-0000-0100-000017000000}"/>
    <hyperlink ref="C39" location="'30'!A1" display="U.S. electricity generation by fuel, all sectors" xr:uid="{00000000-0004-0000-0100-000018000000}"/>
    <hyperlink ref="C40" location="'31'!A1" display="U.S. electricity consumption" xr:uid="{00000000-0004-0000-0100-000019000000}"/>
    <hyperlink ref="C36" location="'28'!A1" display="U.S. natural gas trade" xr:uid="{00000000-0004-0000-0100-00001A000000}"/>
    <hyperlink ref="C44" location="'35'!A1" display="U.S. renewable energy supply" xr:uid="{00000000-0004-0000-0100-00001B000000}"/>
    <hyperlink ref="C8" location="'2'!A1" display="World liquid fuels production and consumption balance" xr:uid="{00000000-0004-0000-0100-00001C000000}"/>
    <hyperlink ref="C32" location="'24'!A1" display="U.S. natural gas balance" xr:uid="{00000000-0004-0000-0100-00001D000000}"/>
    <hyperlink ref="C33" location="'25'!A1" display="U.S. marketed natural gas production" xr:uid="{00000000-0004-0000-0100-00001E000000}"/>
    <hyperlink ref="C9" location="'3'!A1" display="World liquid fuels production and consumption " xr:uid="{00000000-0004-0000-0100-00001F000000}"/>
    <hyperlink ref="C16" location="'10'!A1" display="Estimated unplanned crude oil production outages among OPEC and non-OPEC producers " xr:uid="{00000000-0004-0000-0100-000020000000}"/>
    <hyperlink ref="C23" location="'16'!A1" display="U.S. hydrocarbon gas liquids consumption" xr:uid="{00000000-0004-0000-0100-000021000000}"/>
    <hyperlink ref="C21" location="'14'!A1" display="U.S. natural gas plant liquids production" xr:uid="{00000000-0004-0000-0100-000022000000}"/>
    <hyperlink ref="C25" location="'18'!A1" display="U.S. gasoline and distillate inventories" xr:uid="{00000000-0004-0000-0100-000023000000}"/>
    <hyperlink ref="C20" location="'13'!A1" display="U.S. liquid fuels production growth" xr:uid="{00000000-0004-0000-0100-000024000000}"/>
    <hyperlink ref="C27" location="'20'!A1" display="U.S. net imports of crude oil and liquid fuels" xr:uid="{00000000-0004-0000-0100-000025000000}"/>
    <hyperlink ref="C28" location="'21'!A1" display="U.S. net trade of hydrocarbon gas liquids " xr:uid="{00000000-0004-0000-0100-000026000000}"/>
    <hyperlink ref="C26" location="'19'!A1" display="U.S. commercial propane inventories" xr:uid="{00000000-0004-0000-0100-000027000000}"/>
    <hyperlink ref="C51" location="'41'!A1" display="U.S. Census regions and divisions" xr:uid="{00000000-0004-0000-0100-000028000000}"/>
    <hyperlink ref="C45" location="'36'!A1" display="U.S. STEO electricity supply regions" xr:uid="{00000000-0004-0000-0100-000029000000}"/>
    <hyperlink ref="C53" location="'42'!A1" display="Tight oil production by formation" xr:uid="{0279FB62-7000-4851-8C74-183114E9AE45}"/>
    <hyperlink ref="C54" location="'43'!A1" display="Dry shale natural gas production by formation" xr:uid="{F025BD47-473B-4FC6-96F1-117A96820F02}"/>
    <hyperlink ref="C55" location="'44'!A1" display="Marketed natural gas production by region" xr:uid="{F13790B9-A0A0-46DB-B9CD-D2925C48579B}"/>
    <hyperlink ref="C56" location="'45'!A1" display="Crude oil production by region" xr:uid="{1D873E16-3AFB-49F9-BAE7-0903D54CA555}"/>
    <hyperlink ref="C57" location="'46'!A1" display="U.S. production regions" xr:uid="{13CDC620-786B-4859-90AA-EC509FAA7DC4}"/>
    <hyperlink ref="C58" location="'47'!A1" display="U.S. PADD regions" xr:uid="{D02EBCFC-8EA1-442B-84BD-AD2DD31921A7}"/>
  </hyperlinks>
  <pageMargins left="0.75" right="0.75" top="1" bottom="1" header="0.5" footer="0.5"/>
  <pageSetup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1">
    <tabColor theme="0" tint="-0.14999847407452621"/>
    <pageSetUpPr fitToPage="1"/>
  </sheetPr>
  <dimension ref="A1:Q122"/>
  <sheetViews>
    <sheetView workbookViewId="0"/>
  </sheetViews>
  <sheetFormatPr defaultRowHeight="12.75" x14ac:dyDescent="0.2"/>
  <cols>
    <col min="16" max="16" width="23.28515625" customWidth="1"/>
    <col min="17" max="17" width="17.28515625" customWidth="1"/>
  </cols>
  <sheetData>
    <row r="1" spans="1:17" x14ac:dyDescent="0.2">
      <c r="L1" s="97"/>
    </row>
    <row r="2" spans="1:17" ht="15.75" x14ac:dyDescent="0.25">
      <c r="A2" s="31" t="s">
        <v>977</v>
      </c>
    </row>
    <row r="3" spans="1:17" x14ac:dyDescent="0.2">
      <c r="A3" s="16" t="s">
        <v>16</v>
      </c>
      <c r="L3" s="21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60" t="s">
        <v>352</v>
      </c>
      <c r="Q6" s="191" t="s">
        <v>353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x14ac:dyDescent="0.2">
      <c r="B25" s="476" t="s">
        <v>189</v>
      </c>
      <c r="C25" s="477"/>
      <c r="D25" s="477"/>
      <c r="E25" s="477"/>
    </row>
    <row r="26" spans="1:11" x14ac:dyDescent="0.2">
      <c r="B26" s="477"/>
      <c r="C26" s="477"/>
      <c r="D26" s="477"/>
      <c r="E26" s="477"/>
    </row>
    <row r="27" spans="1:11" x14ac:dyDescent="0.2">
      <c r="A27" s="2"/>
      <c r="B27" s="57" t="s">
        <v>472</v>
      </c>
      <c r="C27" s="475" t="s">
        <v>1009</v>
      </c>
      <c r="D27" s="475"/>
      <c r="E27" s="475"/>
    </row>
    <row r="28" spans="1:11" x14ac:dyDescent="0.2">
      <c r="A28" s="4"/>
      <c r="B28" s="58" t="s">
        <v>473</v>
      </c>
      <c r="C28" s="27" t="s">
        <v>8</v>
      </c>
      <c r="D28" s="27" t="s">
        <v>9</v>
      </c>
      <c r="E28" s="27" t="s">
        <v>13</v>
      </c>
    </row>
    <row r="29" spans="1:11" x14ac:dyDescent="0.2">
      <c r="A29" s="1">
        <v>43466</v>
      </c>
      <c r="B29" s="10">
        <v>59.244618787</v>
      </c>
      <c r="C29" s="30">
        <f>+MIN($B$29,$B$41,$B$53,$B$65,$B$77)</f>
        <v>56.904259158999999</v>
      </c>
      <c r="D29" s="30">
        <f>+MAX($B$29,$B$41,$B$53,$B$65,$B$77)</f>
        <v>72.46861432</v>
      </c>
      <c r="E29" s="13">
        <f t="shared" ref="E29:E92" si="0">D29-C29</f>
        <v>15.564355161000002</v>
      </c>
      <c r="G29" s="30"/>
      <c r="H29" s="13"/>
    </row>
    <row r="30" spans="1:11" x14ac:dyDescent="0.2">
      <c r="A30" s="1">
        <v>43497</v>
      </c>
      <c r="B30" s="10">
        <v>61.049700422000001</v>
      </c>
      <c r="C30" s="30">
        <f>+MIN($B$30,$B$42,$B$54,$B$66,$B$78)</f>
        <v>56.861771738999998</v>
      </c>
      <c r="D30" s="30">
        <f>+MAX($B$30,$B$42,$B$54,$B$66,$B$78)</f>
        <v>68.182768046000007</v>
      </c>
      <c r="E30" s="13">
        <f t="shared" si="0"/>
        <v>11.320996307000009</v>
      </c>
      <c r="G30" s="30"/>
      <c r="H30" s="13"/>
    </row>
    <row r="31" spans="1:11" x14ac:dyDescent="0.2">
      <c r="A31" s="1">
        <v>43525</v>
      </c>
      <c r="B31" s="10">
        <v>60.083871985999998</v>
      </c>
      <c r="C31" s="30">
        <f>+MIN($B$31,$B$43,$B$55,$B$67,$B$79)</f>
        <v>58.654260780999998</v>
      </c>
      <c r="D31" s="30">
        <f>+MAX($B$31,$B$43,$B$55,$B$67,$B$79)</f>
        <v>84.733044601000003</v>
      </c>
      <c r="E31" s="13">
        <f t="shared" si="0"/>
        <v>26.078783820000005</v>
      </c>
      <c r="G31" s="30"/>
      <c r="H31" s="13"/>
    </row>
    <row r="32" spans="1:11" x14ac:dyDescent="0.2">
      <c r="A32" s="1">
        <v>43556</v>
      </c>
      <c r="B32" s="10">
        <v>61.249928898</v>
      </c>
      <c r="C32" s="30">
        <f>+MIN($B$32,$B$44,$B$56,$B$68,$B$80)</f>
        <v>59.233122533</v>
      </c>
      <c r="D32" s="30">
        <f>+MAX($B$32,$B$44,$B$56,$B$68,$B$80)</f>
        <v>83.911645333999999</v>
      </c>
      <c r="E32" s="13">
        <f t="shared" si="0"/>
        <v>24.678522801</v>
      </c>
      <c r="G32" s="30"/>
      <c r="H32" s="13"/>
    </row>
    <row r="33" spans="1:8" x14ac:dyDescent="0.2">
      <c r="A33" s="1">
        <v>43586</v>
      </c>
      <c r="B33" s="10">
        <v>61.338157918</v>
      </c>
      <c r="C33" s="30">
        <f>+MIN($B$33,$B$45,$B$57,$B$69,$B$81)</f>
        <v>57.963821793000001</v>
      </c>
      <c r="D33" s="30">
        <f>+MAX($B$33,$B$45,$B$57,$B$69,$B$81)</f>
        <v>79.351673711999993</v>
      </c>
      <c r="E33" s="13">
        <f t="shared" si="0"/>
        <v>21.387851918999992</v>
      </c>
      <c r="G33" s="30"/>
      <c r="H33" s="13"/>
    </row>
    <row r="34" spans="1:8" x14ac:dyDescent="0.2">
      <c r="A34" s="1">
        <v>43617</v>
      </c>
      <c r="B34" s="10">
        <v>60.091314406000002</v>
      </c>
      <c r="C34" s="30">
        <f>+MIN($B$34,$B$46,$B$58,$B$70,$B$82)</f>
        <v>58.228902386999998</v>
      </c>
      <c r="D34" s="30">
        <f>+MAX($B$34,$B$46,$B$58,$B$70,$B$82)</f>
        <v>75.878834308999998</v>
      </c>
      <c r="E34" s="13">
        <f t="shared" si="0"/>
        <v>17.649931922</v>
      </c>
      <c r="G34" s="30"/>
      <c r="H34" s="13"/>
    </row>
    <row r="35" spans="1:8" x14ac:dyDescent="0.2">
      <c r="A35" s="1">
        <v>43647</v>
      </c>
      <c r="B35" s="10">
        <v>60.216657333999997</v>
      </c>
      <c r="C35" s="30">
        <f>+MIN($B$35,$B$47,$B$59,$B$71,$B$83)</f>
        <v>58.427309178999998</v>
      </c>
      <c r="D35" s="30">
        <f>+MAX($B$35,$B$47,$B$59,$B$71,$B$83)</f>
        <v>76.709570342000006</v>
      </c>
      <c r="E35" s="13">
        <f t="shared" si="0"/>
        <v>18.282261163000008</v>
      </c>
      <c r="G35" s="30"/>
      <c r="H35" s="13"/>
    </row>
    <row r="36" spans="1:8" x14ac:dyDescent="0.2">
      <c r="A36" s="1">
        <v>43678</v>
      </c>
      <c r="B36" s="10">
        <v>62.495315697000002</v>
      </c>
      <c r="C36" s="30">
        <f>+MIN($B$36,$B$48,$B$60,$B$72,$B$84)</f>
        <v>58.995194279000003</v>
      </c>
      <c r="D36" s="30">
        <f>+MAX($B$36,$B$48,$B$60,$B$72,$B$84)</f>
        <v>75.093427570000003</v>
      </c>
      <c r="E36" s="13">
        <f t="shared" si="0"/>
        <v>16.098233291</v>
      </c>
      <c r="G36" s="30"/>
      <c r="H36" s="13"/>
    </row>
    <row r="37" spans="1:8" x14ac:dyDescent="0.2">
      <c r="A37" s="1">
        <v>43709</v>
      </c>
      <c r="B37" s="10">
        <v>61.329881764</v>
      </c>
      <c r="C37" s="30">
        <f>+MIN($B$37,$B$49,$B$61,$B$73,$B$85)</f>
        <v>59.749181553</v>
      </c>
      <c r="D37" s="30">
        <f>+MAX($B$37,$B$49,$B$61,$B$73,$B$85)</f>
        <v>74.224448007999996</v>
      </c>
      <c r="E37" s="13">
        <f t="shared" si="0"/>
        <v>14.475266454999996</v>
      </c>
      <c r="G37" s="30"/>
      <c r="H37" s="13"/>
    </row>
    <row r="38" spans="1:8" x14ac:dyDescent="0.2">
      <c r="A38" s="1">
        <v>43739</v>
      </c>
      <c r="B38" s="10">
        <v>60.181795874000002</v>
      </c>
      <c r="C38" s="30">
        <f>+MIN($B$38,$B$50,$B$62,$B$74,$B$86)</f>
        <v>59.085816743000002</v>
      </c>
      <c r="D38" s="30">
        <f>+MAX($B$38,$B$50,$B$62,$B$74,$B$86)</f>
        <v>72.819676450000003</v>
      </c>
      <c r="E38" s="13">
        <f t="shared" si="0"/>
        <v>13.733859707000001</v>
      </c>
      <c r="G38" s="30"/>
      <c r="H38" s="13"/>
    </row>
    <row r="39" spans="1:8" x14ac:dyDescent="0.2">
      <c r="A39" s="1">
        <v>43770</v>
      </c>
      <c r="B39" s="10">
        <v>60.437482398999997</v>
      </c>
      <c r="C39" s="30">
        <f>+MIN($B$39,$B$51,$B$63,$B$75,$B$87)</f>
        <v>57.562033706000001</v>
      </c>
      <c r="D39" s="30">
        <f>+MAX($B$39,$B$51,$B$63,$B$75,$B$87)</f>
        <v>71.841863169999996</v>
      </c>
      <c r="E39" s="13">
        <f t="shared" si="0"/>
        <v>14.279829463999995</v>
      </c>
      <c r="G39" s="30"/>
      <c r="H39" s="13"/>
    </row>
    <row r="40" spans="1:8" x14ac:dyDescent="0.2">
      <c r="A40" s="1">
        <v>43800</v>
      </c>
      <c r="B40" s="10">
        <v>62.641750035999998</v>
      </c>
      <c r="C40" s="30">
        <f>+MIN($B$40,$B$52,$B$64,$B$76,$B$88)</f>
        <v>59.570891252000003</v>
      </c>
      <c r="D40" s="30">
        <f>+MAX($B$40,$B$52,$B$64,$B$76,$B$88)</f>
        <v>72.436602966999999</v>
      </c>
      <c r="E40" s="13">
        <f t="shared" si="0"/>
        <v>12.865711714999996</v>
      </c>
      <c r="G40" s="30"/>
      <c r="H40" s="13"/>
    </row>
    <row r="41" spans="1:8" x14ac:dyDescent="0.2">
      <c r="A41" s="1">
        <v>43831</v>
      </c>
      <c r="B41" s="10">
        <v>62.008336849000003</v>
      </c>
      <c r="C41" s="30">
        <f>+MIN($B$29,$B$41,$B$53,$B$65,$B$77)</f>
        <v>56.904259158999999</v>
      </c>
      <c r="D41" s="30">
        <f>+MAX($B$29,$B$41,$B$53,$B$65,$B$77)</f>
        <v>72.46861432</v>
      </c>
      <c r="E41" s="13">
        <f t="shared" si="0"/>
        <v>15.564355161000002</v>
      </c>
      <c r="G41" s="30"/>
      <c r="H41" s="13"/>
    </row>
    <row r="42" spans="1:8" x14ac:dyDescent="0.2">
      <c r="A42" s="1">
        <v>43862</v>
      </c>
      <c r="B42" s="10">
        <v>66.757297065000003</v>
      </c>
      <c r="C42" s="30">
        <f>+MIN($B$30,$B$42,$B$54,$B$66,$B$78)</f>
        <v>56.861771738999998</v>
      </c>
      <c r="D42" s="30">
        <f>+MAX($B$30,$B$42,$B$54,$B$66,$B$78)</f>
        <v>68.182768046000007</v>
      </c>
      <c r="E42" s="13">
        <f t="shared" si="0"/>
        <v>11.320996307000009</v>
      </c>
      <c r="G42" s="30"/>
      <c r="H42" s="13"/>
    </row>
    <row r="43" spans="1:8" x14ac:dyDescent="0.2">
      <c r="A43" s="1">
        <v>43891</v>
      </c>
      <c r="B43" s="10">
        <v>84.733044601000003</v>
      </c>
      <c r="C43" s="30">
        <f>+MIN($B$31,$B$43,$B$55,$B$67,$B$79)</f>
        <v>58.654260780999998</v>
      </c>
      <c r="D43" s="30">
        <f>+MAX($B$31,$B$43,$B$55,$B$67,$B$79)</f>
        <v>84.733044601000003</v>
      </c>
      <c r="E43" s="13">
        <f t="shared" si="0"/>
        <v>26.078783820000005</v>
      </c>
      <c r="G43" s="30"/>
      <c r="H43" s="13"/>
    </row>
    <row r="44" spans="1:8" x14ac:dyDescent="0.2">
      <c r="A44" s="1">
        <v>43922</v>
      </c>
      <c r="B44" s="10">
        <v>83.911645333999999</v>
      </c>
      <c r="C44" s="30">
        <f>+MIN($B$32,$B$44,$B$56,$B$68,$B$80)</f>
        <v>59.233122533</v>
      </c>
      <c r="D44" s="30">
        <f>+MAX($B$32,$B$44,$B$56,$B$68,$B$80)</f>
        <v>83.911645333999999</v>
      </c>
      <c r="E44" s="13">
        <f t="shared" si="0"/>
        <v>24.678522801</v>
      </c>
      <c r="G44" s="30"/>
      <c r="H44" s="13"/>
    </row>
    <row r="45" spans="1:8" x14ac:dyDescent="0.2">
      <c r="A45" s="1">
        <v>43952</v>
      </c>
      <c r="B45" s="10">
        <v>79.351673711999993</v>
      </c>
      <c r="C45" s="30">
        <f>+MIN($B$33,$B$45,$B$57,$B$69,$B$81)</f>
        <v>57.963821793000001</v>
      </c>
      <c r="D45" s="30">
        <f>+MAX($B$33,$B$45,$B$57,$B$69,$B$81)</f>
        <v>79.351673711999993</v>
      </c>
      <c r="E45" s="13">
        <f t="shared" si="0"/>
        <v>21.387851918999992</v>
      </c>
      <c r="G45" s="30"/>
      <c r="H45" s="13"/>
    </row>
    <row r="46" spans="1:8" x14ac:dyDescent="0.2">
      <c r="A46" s="1">
        <v>43983</v>
      </c>
      <c r="B46" s="10">
        <v>75.878834308999998</v>
      </c>
      <c r="C46" s="30">
        <f>+MIN($B$34,$B$46,$B$58,$B$70,$B$82)</f>
        <v>58.228902386999998</v>
      </c>
      <c r="D46" s="30">
        <f>+MAX($B$34,$B$46,$B$58,$B$70,$B$82)</f>
        <v>75.878834308999998</v>
      </c>
      <c r="E46" s="13">
        <f t="shared" si="0"/>
        <v>17.649931922</v>
      </c>
      <c r="G46" s="30"/>
      <c r="H46" s="13"/>
    </row>
    <row r="47" spans="1:8" x14ac:dyDescent="0.2">
      <c r="A47" s="1">
        <v>44013</v>
      </c>
      <c r="B47" s="10">
        <v>76.709570342000006</v>
      </c>
      <c r="C47" s="30">
        <f>+MIN($B$35,$B$47,$B$59,$B$71,$B$83)</f>
        <v>58.427309178999998</v>
      </c>
      <c r="D47" s="30">
        <f>+MAX($B$35,$B$47,$B$59,$B$71,$B$83)</f>
        <v>76.709570342000006</v>
      </c>
      <c r="E47" s="13">
        <f t="shared" si="0"/>
        <v>18.282261163000008</v>
      </c>
      <c r="G47" s="30"/>
      <c r="H47" s="13"/>
    </row>
    <row r="48" spans="1:8" x14ac:dyDescent="0.2">
      <c r="A48" s="1">
        <v>44044</v>
      </c>
      <c r="B48" s="10">
        <v>75.093427570000003</v>
      </c>
      <c r="C48" s="30">
        <f>+MIN($B$36,$B$48,$B$60,$B$72,$B$84)</f>
        <v>58.995194279000003</v>
      </c>
      <c r="D48" s="30">
        <f>+MAX($B$36,$B$48,$B$60,$B$72,$B$84)</f>
        <v>75.093427570000003</v>
      </c>
      <c r="E48" s="13">
        <f t="shared" si="0"/>
        <v>16.098233291</v>
      </c>
      <c r="G48" s="30"/>
      <c r="H48" s="13"/>
    </row>
    <row r="49" spans="1:8" x14ac:dyDescent="0.2">
      <c r="A49" s="1">
        <v>44075</v>
      </c>
      <c r="B49" s="10">
        <v>74.224448007999996</v>
      </c>
      <c r="C49" s="30">
        <f>+MIN($B$37,$B$49,$B$61,$B$73,$B$85)</f>
        <v>59.749181553</v>
      </c>
      <c r="D49" s="30">
        <f>+MAX($B$37,$B$49,$B$61,$B$73,$B$85)</f>
        <v>74.224448007999996</v>
      </c>
      <c r="E49" s="13">
        <f t="shared" si="0"/>
        <v>14.475266454999996</v>
      </c>
      <c r="G49" s="30"/>
      <c r="H49" s="13"/>
    </row>
    <row r="50" spans="1:8" x14ac:dyDescent="0.2">
      <c r="A50" s="1">
        <v>44105</v>
      </c>
      <c r="B50" s="10">
        <v>72.819676450000003</v>
      </c>
      <c r="C50" s="30">
        <f>+MIN($B$38,$B$50,$B$62,$B$74,$B$86)</f>
        <v>59.085816743000002</v>
      </c>
      <c r="D50" s="30">
        <f>+MAX($B$38,$B$50,$B$62,$B$74,$B$86)</f>
        <v>72.819676450000003</v>
      </c>
      <c r="E50" s="13">
        <f t="shared" si="0"/>
        <v>13.733859707000001</v>
      </c>
      <c r="G50" s="30"/>
      <c r="H50" s="13"/>
    </row>
    <row r="51" spans="1:8" x14ac:dyDescent="0.2">
      <c r="A51" s="1">
        <v>44136</v>
      </c>
      <c r="B51" s="10">
        <v>71.841863169999996</v>
      </c>
      <c r="C51" s="30">
        <f>+MIN($B$39,$B$51,$B$63,$B$75,$B$87)</f>
        <v>57.562033706000001</v>
      </c>
      <c r="D51" s="30">
        <f>+MAX($B$39,$B$51,$B$63,$B$75,$B$87)</f>
        <v>71.841863169999996</v>
      </c>
      <c r="E51" s="13">
        <f t="shared" si="0"/>
        <v>14.279829463999995</v>
      </c>
      <c r="G51" s="30"/>
      <c r="H51" s="13"/>
    </row>
    <row r="52" spans="1:8" x14ac:dyDescent="0.2">
      <c r="A52" s="1">
        <v>44166</v>
      </c>
      <c r="B52" s="10">
        <v>72.436602966999999</v>
      </c>
      <c r="C52" s="30">
        <f>+MIN($B$40,$B$52,$B$64,$B$76,$B$88)</f>
        <v>59.570891252000003</v>
      </c>
      <c r="D52" s="30">
        <f>+MAX($B$40,$B$52,$B$64,$B$76,$B$88)</f>
        <v>72.436602966999999</v>
      </c>
      <c r="E52" s="13">
        <f t="shared" si="0"/>
        <v>12.865711714999996</v>
      </c>
      <c r="G52" s="30"/>
      <c r="H52" s="13"/>
    </row>
    <row r="53" spans="1:8" x14ac:dyDescent="0.2">
      <c r="A53" s="1">
        <v>44197</v>
      </c>
      <c r="B53" s="10">
        <v>72.46861432</v>
      </c>
      <c r="C53" s="30">
        <f>+MIN($B$29,$B$41,$B$53,$B$65,$B$77)</f>
        <v>56.904259158999999</v>
      </c>
      <c r="D53" s="30">
        <f>+MAX($B$29,$B$41,$B$53,$B$65,$B$77)</f>
        <v>72.46861432</v>
      </c>
      <c r="E53" s="13">
        <f t="shared" si="0"/>
        <v>15.564355161000002</v>
      </c>
      <c r="G53" s="30"/>
      <c r="H53" s="13"/>
    </row>
    <row r="54" spans="1:8" x14ac:dyDescent="0.2">
      <c r="A54" s="1">
        <v>44228</v>
      </c>
      <c r="B54" s="10">
        <v>68.182768046000007</v>
      </c>
      <c r="C54" s="30">
        <f>+MIN($B$30,$B$42,$B$54,$B$66,$B$78)</f>
        <v>56.861771738999998</v>
      </c>
      <c r="D54" s="30">
        <f>+MAX($B$30,$B$42,$B$54,$B$66,$B$78)</f>
        <v>68.182768046000007</v>
      </c>
      <c r="E54" s="13">
        <f t="shared" si="0"/>
        <v>11.320996307000009</v>
      </c>
      <c r="G54" s="30"/>
      <c r="H54" s="13"/>
    </row>
    <row r="55" spans="1:8" x14ac:dyDescent="0.2">
      <c r="A55" s="1">
        <v>44256</v>
      </c>
      <c r="B55" s="10">
        <v>67.434495169000002</v>
      </c>
      <c r="C55" s="30">
        <f>+MIN($B$31,$B$43,$B$55,$B$67,$B$79)</f>
        <v>58.654260780999998</v>
      </c>
      <c r="D55" s="30">
        <f>+MAX($B$31,$B$43,$B$55,$B$67,$B$79)</f>
        <v>84.733044601000003</v>
      </c>
      <c r="E55" s="13">
        <f t="shared" si="0"/>
        <v>26.078783820000005</v>
      </c>
      <c r="G55" s="30"/>
      <c r="H55" s="13"/>
    </row>
    <row r="56" spans="1:8" x14ac:dyDescent="0.2">
      <c r="A56" s="1">
        <v>44287</v>
      </c>
      <c r="B56" s="10">
        <v>67.518678532999999</v>
      </c>
      <c r="C56" s="30">
        <f>+MIN($B$32,$B$44,$B$56,$B$68,$B$80)</f>
        <v>59.233122533</v>
      </c>
      <c r="D56" s="30">
        <f>+MAX($B$32,$B$44,$B$56,$B$68,$B$80)</f>
        <v>83.911645333999999</v>
      </c>
      <c r="E56" s="13">
        <f t="shared" si="0"/>
        <v>24.678522801</v>
      </c>
      <c r="G56" s="30"/>
      <c r="H56" s="13"/>
    </row>
    <row r="57" spans="1:8" x14ac:dyDescent="0.2">
      <c r="A57" s="1">
        <v>44317</v>
      </c>
      <c r="B57" s="10">
        <v>64.514172130000006</v>
      </c>
      <c r="C57" s="30">
        <f>+MIN($B$33,$B$45,$B$57,$B$69,$B$81)</f>
        <v>57.963821793000001</v>
      </c>
      <c r="D57" s="30">
        <f>+MAX($B$33,$B$45,$B$57,$B$69,$B$81)</f>
        <v>79.351673711999993</v>
      </c>
      <c r="E57" s="13">
        <f t="shared" si="0"/>
        <v>21.387851918999992</v>
      </c>
      <c r="G57" s="30"/>
      <c r="H57" s="13"/>
    </row>
    <row r="58" spans="1:8" x14ac:dyDescent="0.2">
      <c r="A58" s="1">
        <v>44348</v>
      </c>
      <c r="B58" s="10">
        <v>63.162255545999997</v>
      </c>
      <c r="C58" s="30">
        <f>+MIN($B$34,$B$46,$B$58,$B$70,$B$82)</f>
        <v>58.228902386999998</v>
      </c>
      <c r="D58" s="30">
        <f>+MAX($B$34,$B$46,$B$58,$B$70,$B$82)</f>
        <v>75.878834308999998</v>
      </c>
      <c r="E58" s="13">
        <f t="shared" si="0"/>
        <v>17.649931922</v>
      </c>
      <c r="G58" s="30"/>
      <c r="H58" s="13"/>
    </row>
    <row r="59" spans="1:8" x14ac:dyDescent="0.2">
      <c r="A59" s="1">
        <v>44378</v>
      </c>
      <c r="B59" s="10">
        <v>62.436013625999998</v>
      </c>
      <c r="C59" s="30">
        <f>+MIN($B$35,$B$47,$B$59,$B$71,$B$83)</f>
        <v>58.427309178999998</v>
      </c>
      <c r="D59" s="30">
        <f>+MAX($B$35,$B$47,$B$59,$B$71,$B$83)</f>
        <v>76.709570342000006</v>
      </c>
      <c r="E59" s="13">
        <f t="shared" si="0"/>
        <v>18.282261163000008</v>
      </c>
      <c r="G59" s="30"/>
      <c r="H59" s="13"/>
    </row>
    <row r="60" spans="1:8" x14ac:dyDescent="0.2">
      <c r="A60" s="1">
        <v>44409</v>
      </c>
      <c r="B60" s="10">
        <v>61.237344849000003</v>
      </c>
      <c r="C60" s="30">
        <f>+MIN($B$36,$B$48,$B$60,$B$72,$B$84)</f>
        <v>58.995194279000003</v>
      </c>
      <c r="D60" s="30">
        <f>+MAX($B$36,$B$48,$B$60,$B$72,$B$84)</f>
        <v>75.093427570000003</v>
      </c>
      <c r="E60" s="13">
        <f t="shared" si="0"/>
        <v>16.098233291</v>
      </c>
      <c r="G60" s="30"/>
      <c r="H60" s="13"/>
    </row>
    <row r="61" spans="1:8" x14ac:dyDescent="0.2">
      <c r="A61" s="1">
        <v>44440</v>
      </c>
      <c r="B61" s="10">
        <v>59.749181553</v>
      </c>
      <c r="C61" s="30">
        <f>+MIN($B$37,$B$49,$B$61,$B$73,$B$85)</f>
        <v>59.749181553</v>
      </c>
      <c r="D61" s="30">
        <f>+MAX($B$37,$B$49,$B$61,$B$73,$B$85)</f>
        <v>74.224448007999996</v>
      </c>
      <c r="E61" s="13">
        <f t="shared" si="0"/>
        <v>14.475266454999996</v>
      </c>
      <c r="G61" s="30"/>
      <c r="H61" s="13"/>
    </row>
    <row r="62" spans="1:8" x14ac:dyDescent="0.2">
      <c r="A62" s="1">
        <v>44470</v>
      </c>
      <c r="B62" s="10">
        <v>59.085816743000002</v>
      </c>
      <c r="C62" s="30">
        <f>+MIN($B$38,$B$50,$B$62,$B$74,$B$86)</f>
        <v>59.085816743000002</v>
      </c>
      <c r="D62" s="30">
        <f>+MAX($B$38,$B$50,$B$62,$B$74,$B$86)</f>
        <v>72.819676450000003</v>
      </c>
      <c r="E62" s="13">
        <f t="shared" si="0"/>
        <v>13.733859707000001</v>
      </c>
      <c r="G62" s="30"/>
      <c r="H62" s="13"/>
    </row>
    <row r="63" spans="1:8" x14ac:dyDescent="0.2">
      <c r="A63" s="1">
        <v>44501</v>
      </c>
      <c r="B63" s="10">
        <v>57.562033706000001</v>
      </c>
      <c r="C63" s="30">
        <f>+MIN($B$39,$B$51,$B$63,$B$75,$B$87)</f>
        <v>57.562033706000001</v>
      </c>
      <c r="D63" s="30">
        <f>+MAX($B$39,$B$51,$B$63,$B$75,$B$87)</f>
        <v>71.841863169999996</v>
      </c>
      <c r="E63" s="13">
        <f t="shared" si="0"/>
        <v>14.279829463999995</v>
      </c>
      <c r="G63" s="30"/>
      <c r="H63" s="13"/>
    </row>
    <row r="64" spans="1:8" x14ac:dyDescent="0.2">
      <c r="A64" s="1">
        <v>44531</v>
      </c>
      <c r="B64" s="10">
        <v>59.570891252000003</v>
      </c>
      <c r="C64" s="30">
        <f>+MIN($B$40,$B$52,$B$64,$B$76,$B$88)</f>
        <v>59.570891252000003</v>
      </c>
      <c r="D64" s="30">
        <f>+MAX($B$40,$B$52,$B$64,$B$76,$B$88)</f>
        <v>72.436602966999999</v>
      </c>
      <c r="E64" s="13">
        <f t="shared" si="0"/>
        <v>12.865711714999996</v>
      </c>
      <c r="G64" s="30"/>
      <c r="H64" s="13"/>
    </row>
    <row r="65" spans="1:8" x14ac:dyDescent="0.2">
      <c r="A65" s="1">
        <v>44562</v>
      </c>
      <c r="B65" s="10">
        <v>56.904259158999999</v>
      </c>
      <c r="C65" s="30">
        <f>+MIN($B$29,$B$41,$B$53,$B$65,$B$77)</f>
        <v>56.904259158999999</v>
      </c>
      <c r="D65" s="30">
        <f>+MAX($B$29,$B$41,$B$53,$B$65,$B$77)</f>
        <v>72.46861432</v>
      </c>
      <c r="E65" s="13">
        <f t="shared" si="0"/>
        <v>15.564355161000002</v>
      </c>
      <c r="G65" s="30"/>
      <c r="H65" s="13"/>
    </row>
    <row r="66" spans="1:8" x14ac:dyDescent="0.2">
      <c r="A66" s="1">
        <v>44593</v>
      </c>
      <c r="B66" s="10">
        <v>56.861771738999998</v>
      </c>
      <c r="C66" s="30">
        <f>+MIN($B$30,$B$42,$B$54,$B$66,$B$78)</f>
        <v>56.861771738999998</v>
      </c>
      <c r="D66" s="30">
        <f>+MAX($B$30,$B$42,$B$54,$B$66,$B$78)</f>
        <v>68.182768046000007</v>
      </c>
      <c r="E66" s="13">
        <f t="shared" si="0"/>
        <v>11.320996307000009</v>
      </c>
      <c r="G66" s="30"/>
      <c r="H66" s="13"/>
    </row>
    <row r="67" spans="1:8" x14ac:dyDescent="0.2">
      <c r="A67" s="1">
        <v>44621</v>
      </c>
      <c r="B67" s="10">
        <v>58.654260780999998</v>
      </c>
      <c r="C67" s="30">
        <f>+MIN($B$31,$B$43,$B$55,$B$67,$B$79)</f>
        <v>58.654260780999998</v>
      </c>
      <c r="D67" s="30">
        <f>+MAX($B$31,$B$43,$B$55,$B$67,$B$79)</f>
        <v>84.733044601000003</v>
      </c>
      <c r="E67" s="13">
        <f t="shared" si="0"/>
        <v>26.078783820000005</v>
      </c>
      <c r="G67" s="30"/>
      <c r="H67" s="13"/>
    </row>
    <row r="68" spans="1:8" x14ac:dyDescent="0.2">
      <c r="A68" s="1">
        <v>44652</v>
      </c>
      <c r="B68" s="10">
        <v>59.233122533</v>
      </c>
      <c r="C68" s="30">
        <f>+MIN($B$32,$B$44,$B$56,$B$68,$B$80)</f>
        <v>59.233122533</v>
      </c>
      <c r="D68" s="30">
        <f>+MAX($B$32,$B$44,$B$56,$B$68,$B$80)</f>
        <v>83.911645333999999</v>
      </c>
      <c r="E68" s="13">
        <f t="shared" si="0"/>
        <v>24.678522801</v>
      </c>
      <c r="G68" s="30"/>
      <c r="H68" s="13"/>
    </row>
    <row r="69" spans="1:8" x14ac:dyDescent="0.2">
      <c r="A69" s="1">
        <v>44682</v>
      </c>
      <c r="B69" s="10">
        <v>57.963821793000001</v>
      </c>
      <c r="C69" s="30">
        <f>+MIN($B$33,$B$45,$B$57,$B$69,$B$81)</f>
        <v>57.963821793000001</v>
      </c>
      <c r="D69" s="30">
        <f>+MAX($B$33,$B$45,$B$57,$B$69,$B$81)</f>
        <v>79.351673711999993</v>
      </c>
      <c r="E69" s="13">
        <f t="shared" si="0"/>
        <v>21.387851918999992</v>
      </c>
      <c r="G69" s="30"/>
      <c r="H69" s="13"/>
    </row>
    <row r="70" spans="1:8" x14ac:dyDescent="0.2">
      <c r="A70" s="1">
        <v>44713</v>
      </c>
      <c r="B70" s="10">
        <v>58.228902386999998</v>
      </c>
      <c r="C70" s="30">
        <f>+MIN($B$34,$B$46,$B$58,$B$70,$B$82)</f>
        <v>58.228902386999998</v>
      </c>
      <c r="D70" s="30">
        <f>+MAX($B$34,$B$46,$B$58,$B$70,$B$82)</f>
        <v>75.878834308999998</v>
      </c>
      <c r="E70" s="13">
        <f t="shared" si="0"/>
        <v>17.649931922</v>
      </c>
      <c r="G70" s="30"/>
      <c r="H70" s="13"/>
    </row>
    <row r="71" spans="1:8" x14ac:dyDescent="0.2">
      <c r="A71" s="1">
        <v>44743</v>
      </c>
      <c r="B71" s="10">
        <v>58.427309178999998</v>
      </c>
      <c r="C71" s="30">
        <f>+MIN($B$35,$B$47,$B$59,$B$71,$B$83)</f>
        <v>58.427309178999998</v>
      </c>
      <c r="D71" s="30">
        <f>+MAX($B$35,$B$47,$B$59,$B$71,$B$83)</f>
        <v>76.709570342000006</v>
      </c>
      <c r="E71" s="13">
        <f t="shared" si="0"/>
        <v>18.282261163000008</v>
      </c>
      <c r="G71" s="30"/>
      <c r="H71" s="13"/>
    </row>
    <row r="72" spans="1:8" x14ac:dyDescent="0.2">
      <c r="A72" s="1">
        <v>44774</v>
      </c>
      <c r="B72" s="10">
        <v>58.995194279000003</v>
      </c>
      <c r="C72" s="30">
        <f>+MIN($B$36,$B$48,$B$60,$B$72,$B$84)</f>
        <v>58.995194279000003</v>
      </c>
      <c r="D72" s="30">
        <f>+MAX($B$36,$B$48,$B$60,$B$72,$B$84)</f>
        <v>75.093427570000003</v>
      </c>
      <c r="E72" s="13">
        <f t="shared" si="0"/>
        <v>16.098233291</v>
      </c>
      <c r="G72" s="30"/>
      <c r="H72" s="13"/>
    </row>
    <row r="73" spans="1:8" x14ac:dyDescent="0.2">
      <c r="A73" s="1">
        <v>44805</v>
      </c>
      <c r="B73" s="10">
        <v>61.063372628000003</v>
      </c>
      <c r="C73" s="30">
        <f>+MIN($B$37,$B$49,$B$61,$B$73,$B$85)</f>
        <v>59.749181553</v>
      </c>
      <c r="D73" s="30">
        <f>+MAX($B$37,$B$49,$B$61,$B$73,$B$85)</f>
        <v>74.224448007999996</v>
      </c>
      <c r="E73" s="13">
        <f t="shared" si="0"/>
        <v>14.475266454999996</v>
      </c>
      <c r="G73" s="30"/>
      <c r="H73" s="13"/>
    </row>
    <row r="74" spans="1:8" x14ac:dyDescent="0.2">
      <c r="A74" s="1">
        <v>44835</v>
      </c>
      <c r="B74" s="10">
        <v>60.180563499999998</v>
      </c>
      <c r="C74" s="30">
        <f>+MIN($B$38,$B$50,$B$62,$B$74,$B$86)</f>
        <v>59.085816743000002</v>
      </c>
      <c r="D74" s="30">
        <f>+MAX($B$38,$B$50,$B$62,$B$74,$B$86)</f>
        <v>72.819676450000003</v>
      </c>
      <c r="E74" s="13">
        <f t="shared" si="0"/>
        <v>13.733859707000001</v>
      </c>
      <c r="G74" s="30"/>
      <c r="H74" s="13"/>
    </row>
    <row r="75" spans="1:8" x14ac:dyDescent="0.2">
      <c r="A75" s="1">
        <v>44866</v>
      </c>
      <c r="B75" s="10">
        <v>60.671876441999999</v>
      </c>
      <c r="C75" s="30">
        <f>+MIN($B$39,$B$51,$B$63,$B$75,$B$87)</f>
        <v>57.562033706000001</v>
      </c>
      <c r="D75" s="30">
        <f>+MAX($B$39,$B$51,$B$63,$B$75,$B$87)</f>
        <v>71.841863169999996</v>
      </c>
      <c r="E75" s="13">
        <f t="shared" si="0"/>
        <v>14.279829463999995</v>
      </c>
      <c r="G75" s="30"/>
      <c r="H75" s="13"/>
    </row>
    <row r="76" spans="1:8" x14ac:dyDescent="0.2">
      <c r="A76" s="1">
        <v>44896</v>
      </c>
      <c r="B76" s="10">
        <v>63.070490358999997</v>
      </c>
      <c r="C76" s="30">
        <f>+MIN($B$40,$B$52,$B$64,$B$76,$B$88)</f>
        <v>59.570891252000003</v>
      </c>
      <c r="D76" s="30">
        <f>+MAX($B$40,$B$52,$B$64,$B$76,$B$88)</f>
        <v>72.436602966999999</v>
      </c>
      <c r="E76" s="13">
        <f t="shared" si="0"/>
        <v>12.865711714999996</v>
      </c>
      <c r="G76" s="30"/>
      <c r="H76" s="13"/>
    </row>
    <row r="77" spans="1:8" x14ac:dyDescent="0.2">
      <c r="A77" s="1">
        <v>44927</v>
      </c>
      <c r="B77" s="10">
        <v>61.089568821999997</v>
      </c>
      <c r="C77" s="30">
        <f>+MIN($B$29,$B$41,$B$53,$B$65,$B$77)</f>
        <v>56.904259158999999</v>
      </c>
      <c r="D77" s="30">
        <f>+MAX($B$29,$B$41,$B$53,$B$65,$B$77)</f>
        <v>72.46861432</v>
      </c>
      <c r="E77" s="13">
        <f t="shared" si="0"/>
        <v>15.564355161000002</v>
      </c>
      <c r="G77" s="30"/>
      <c r="H77" s="13"/>
    </row>
    <row r="78" spans="1:8" x14ac:dyDescent="0.2">
      <c r="A78" s="1">
        <v>44958</v>
      </c>
      <c r="B78" s="10">
        <v>61.169138408999999</v>
      </c>
      <c r="C78" s="30">
        <f>+MIN($B$30,$B$42,$B$54,$B$66,$B$78)</f>
        <v>56.861771738999998</v>
      </c>
      <c r="D78" s="30">
        <f>+MAX($B$30,$B$42,$B$54,$B$66,$B$78)</f>
        <v>68.182768046000007</v>
      </c>
      <c r="E78" s="13">
        <f t="shared" si="0"/>
        <v>11.320996307000009</v>
      </c>
      <c r="G78" s="30"/>
      <c r="H78" s="13"/>
    </row>
    <row r="79" spans="1:8" x14ac:dyDescent="0.2">
      <c r="A79" s="1">
        <v>44986</v>
      </c>
      <c r="B79" s="10">
        <v>61.794967745999998</v>
      </c>
      <c r="C79" s="30">
        <f>+MIN($B$31,$B$43,$B$55,$B$67,$B$79)</f>
        <v>58.654260780999998</v>
      </c>
      <c r="D79" s="30">
        <f>+MAX($B$31,$B$43,$B$55,$B$67,$B$79)</f>
        <v>84.733044601000003</v>
      </c>
      <c r="E79" s="13">
        <f t="shared" si="0"/>
        <v>26.078783820000005</v>
      </c>
      <c r="G79" s="30"/>
      <c r="H79" s="13"/>
    </row>
    <row r="80" spans="1:8" x14ac:dyDescent="0.2">
      <c r="A80" s="1">
        <v>45017</v>
      </c>
      <c r="B80" s="10">
        <v>61.628148189999997</v>
      </c>
      <c r="C80" s="30">
        <f>+MIN($B$32,$B$44,$B$56,$B$68,$B$80)</f>
        <v>59.233122533</v>
      </c>
      <c r="D80" s="30">
        <f>+MAX($B$32,$B$44,$B$56,$B$68,$B$80)</f>
        <v>83.911645333999999</v>
      </c>
      <c r="E80" s="13">
        <f t="shared" si="0"/>
        <v>24.678522801</v>
      </c>
      <c r="G80" s="30"/>
      <c r="H80" s="13"/>
    </row>
    <row r="81" spans="1:8" x14ac:dyDescent="0.2">
      <c r="A81" s="1">
        <v>45047</v>
      </c>
      <c r="B81" s="10">
        <v>60.337806256999997</v>
      </c>
      <c r="C81" s="30">
        <f>+MIN($B$33,$B$45,$B$57,$B$69,$B$81)</f>
        <v>57.963821793000001</v>
      </c>
      <c r="D81" s="30">
        <f>+MAX($B$33,$B$45,$B$57,$B$69,$B$81)</f>
        <v>79.351673711999993</v>
      </c>
      <c r="E81" s="13">
        <f t="shared" si="0"/>
        <v>21.387851918999992</v>
      </c>
      <c r="G81" s="30"/>
      <c r="H81" s="13"/>
    </row>
    <row r="82" spans="1:8" x14ac:dyDescent="0.2">
      <c r="A82" s="1">
        <v>45078</v>
      </c>
      <c r="B82" s="10">
        <v>60.879459523999998</v>
      </c>
      <c r="C82" s="30">
        <f>+MIN($B$34,$B$46,$B$58,$B$70,$B$82)</f>
        <v>58.228902386999998</v>
      </c>
      <c r="D82" s="30">
        <f>+MAX($B$34,$B$46,$B$58,$B$70,$B$82)</f>
        <v>75.878834308999998</v>
      </c>
      <c r="E82" s="13">
        <f t="shared" si="0"/>
        <v>17.649931922</v>
      </c>
      <c r="G82" s="30"/>
      <c r="H82" s="13"/>
    </row>
    <row r="83" spans="1:8" x14ac:dyDescent="0.2">
      <c r="A83" s="1">
        <v>45108</v>
      </c>
      <c r="B83" s="10">
        <v>60.652712921000003</v>
      </c>
      <c r="C83" s="30">
        <f>+MIN($B$35,$B$47,$B$59,$B$71,$B$83)</f>
        <v>58.427309178999998</v>
      </c>
      <c r="D83" s="30">
        <f>+MAX($B$35,$B$47,$B$59,$B$71,$B$83)</f>
        <v>76.709570342000006</v>
      </c>
      <c r="E83" s="13">
        <f t="shared" si="0"/>
        <v>18.282261163000008</v>
      </c>
      <c r="G83" s="30"/>
      <c r="H83" s="13"/>
    </row>
    <row r="84" spans="1:8" x14ac:dyDescent="0.2">
      <c r="A84" s="1">
        <v>45139</v>
      </c>
      <c r="B84" s="10">
        <v>61.531618332000001</v>
      </c>
      <c r="C84" s="30">
        <f>+MIN($B$36,$B$48,$B$60,$B$72,$B$84)</f>
        <v>58.995194279000003</v>
      </c>
      <c r="D84" s="30">
        <f>+MAX($B$36,$B$48,$B$60,$B$72,$B$84)</f>
        <v>75.093427570000003</v>
      </c>
      <c r="E84" s="13">
        <f t="shared" si="0"/>
        <v>16.098233291</v>
      </c>
      <c r="G84" s="30"/>
      <c r="H84" s="13"/>
    </row>
    <row r="85" spans="1:8" x14ac:dyDescent="0.2">
      <c r="A85" s="1">
        <v>45170</v>
      </c>
      <c r="B85" s="10">
        <v>61.150052633000001</v>
      </c>
      <c r="C85" s="30">
        <f>+MIN($B$37,$B$49,$B$61,$B$73,$B$85)</f>
        <v>59.749181553</v>
      </c>
      <c r="D85" s="30">
        <f>+MAX($B$37,$B$49,$B$61,$B$73,$B$85)</f>
        <v>74.224448007999996</v>
      </c>
      <c r="E85" s="13">
        <f t="shared" si="0"/>
        <v>14.475266454999996</v>
      </c>
      <c r="G85" s="30"/>
      <c r="H85" s="13"/>
    </row>
    <row r="86" spans="1:8" x14ac:dyDescent="0.2">
      <c r="A86" s="1">
        <v>45200</v>
      </c>
      <c r="B86" s="10">
        <v>60.228698965</v>
      </c>
      <c r="C86" s="30">
        <f>+MIN($B$38,$B$50,$B$62,$B$74,$B$86)</f>
        <v>59.085816743000002</v>
      </c>
      <c r="D86" s="30">
        <f>+MAX($B$38,$B$50,$B$62,$B$74,$B$86)</f>
        <v>72.819676450000003</v>
      </c>
      <c r="E86" s="13">
        <f t="shared" si="0"/>
        <v>13.733859707000001</v>
      </c>
      <c r="G86" s="30"/>
      <c r="H86" s="13"/>
    </row>
    <row r="87" spans="1:8" x14ac:dyDescent="0.2">
      <c r="A87" s="1">
        <v>45231</v>
      </c>
      <c r="B87" s="10">
        <v>60.634689747000003</v>
      </c>
      <c r="C87" s="30">
        <f>+MIN($B$39,$B$51,$B$63,$B$75,$B$87)</f>
        <v>57.562033706000001</v>
      </c>
      <c r="D87" s="30">
        <f>+MAX($B$39,$B$51,$B$63,$B$75,$B$87)</f>
        <v>71.841863169999996</v>
      </c>
      <c r="E87" s="13">
        <f t="shared" si="0"/>
        <v>14.279829463999995</v>
      </c>
      <c r="G87" s="30"/>
      <c r="H87" s="13"/>
    </row>
    <row r="88" spans="1:8" x14ac:dyDescent="0.2">
      <c r="A88" s="1">
        <v>45261</v>
      </c>
      <c r="B88" s="10">
        <v>62.343512103000002</v>
      </c>
      <c r="C88" s="30">
        <f>+MIN($B$40,$B$52,$B$64,$B$76,$B$88)</f>
        <v>59.570891252000003</v>
      </c>
      <c r="D88" s="30">
        <f>+MAX($B$40,$B$52,$B$64,$B$76,$B$88)</f>
        <v>72.436602966999999</v>
      </c>
      <c r="E88" s="13">
        <f t="shared" si="0"/>
        <v>12.865711714999996</v>
      </c>
      <c r="G88" s="30"/>
      <c r="H88" s="13"/>
    </row>
    <row r="89" spans="1:8" x14ac:dyDescent="0.2">
      <c r="A89" s="1">
        <v>45292</v>
      </c>
      <c r="B89" s="10">
        <v>61.145855253000001</v>
      </c>
      <c r="C89" s="30">
        <f>+MIN($B$29,$B$41,$B$53,$B$65,$B$77)</f>
        <v>56.904259158999999</v>
      </c>
      <c r="D89" s="30">
        <f>+MAX($B$29,$B$41,$B$53,$B$65,$B$77)</f>
        <v>72.46861432</v>
      </c>
      <c r="E89" s="13">
        <f t="shared" si="0"/>
        <v>15.564355161000002</v>
      </c>
      <c r="G89" s="30"/>
      <c r="H89" s="13"/>
    </row>
    <row r="90" spans="1:8" x14ac:dyDescent="0.2">
      <c r="A90" s="1">
        <v>45323</v>
      </c>
      <c r="B90" s="10">
        <v>61.700938966999999</v>
      </c>
      <c r="C90" s="30">
        <f>+MIN($B$30,$B$42,$B$54,$B$66,$B$78)</f>
        <v>56.861771738999998</v>
      </c>
      <c r="D90" s="30">
        <f>+MAX($B$30,$B$42,$B$54,$B$66,$B$78)</f>
        <v>68.182768046000007</v>
      </c>
      <c r="E90" s="13">
        <f t="shared" si="0"/>
        <v>11.320996307000009</v>
      </c>
      <c r="G90" s="30"/>
      <c r="H90" s="13"/>
    </row>
    <row r="91" spans="1:8" x14ac:dyDescent="0.2">
      <c r="A91" s="1">
        <v>45352</v>
      </c>
      <c r="B91" s="10">
        <v>61.058053010000002</v>
      </c>
      <c r="C91" s="30">
        <f>+MIN($B$31,$B$43,$B$55,$B$67,$B$79)</f>
        <v>58.654260780999998</v>
      </c>
      <c r="D91" s="30">
        <f>+MAX($B$31,$B$43,$B$55,$B$67,$B$79)</f>
        <v>84.733044601000003</v>
      </c>
      <c r="E91" s="13">
        <f t="shared" si="0"/>
        <v>26.078783820000005</v>
      </c>
      <c r="G91" s="30"/>
      <c r="H91" s="13"/>
    </row>
    <row r="92" spans="1:8" x14ac:dyDescent="0.2">
      <c r="A92" s="1">
        <v>45383</v>
      </c>
      <c r="B92" s="10">
        <v>61.526569606000002</v>
      </c>
      <c r="C92" s="30">
        <f>+MIN($B$32,$B$44,$B$56,$B$68,$B$80)</f>
        <v>59.233122533</v>
      </c>
      <c r="D92" s="30">
        <f>+MAX($B$32,$B$44,$B$56,$B$68,$B$80)</f>
        <v>83.911645333999999</v>
      </c>
      <c r="E92" s="13">
        <f t="shared" si="0"/>
        <v>24.678522801</v>
      </c>
      <c r="G92" s="30"/>
      <c r="H92" s="13"/>
    </row>
    <row r="93" spans="1:8" x14ac:dyDescent="0.2">
      <c r="A93" s="1">
        <v>45413</v>
      </c>
      <c r="B93" s="10">
        <v>62.158718575999998</v>
      </c>
      <c r="C93" s="30">
        <f>+MIN($B$33,$B$45,$B$57,$B$69,$B$81)</f>
        <v>57.963821793000001</v>
      </c>
      <c r="D93" s="30">
        <f>+MAX($B$33,$B$45,$B$57,$B$69,$B$81)</f>
        <v>79.351673711999993</v>
      </c>
      <c r="E93" s="13">
        <f t="shared" ref="E93:E112" si="1">D93-C93</f>
        <v>21.387851918999992</v>
      </c>
      <c r="G93" s="30"/>
      <c r="H93" s="13"/>
    </row>
    <row r="94" spans="1:8" x14ac:dyDescent="0.2">
      <c r="A94" s="1">
        <v>45444</v>
      </c>
      <c r="B94" s="10">
        <v>61.280392994000003</v>
      </c>
      <c r="C94" s="30">
        <f>+MIN($B$34,$B$46,$B$58,$B$70,$B$82)</f>
        <v>58.228902386999998</v>
      </c>
      <c r="D94" s="30">
        <f>+MAX($B$34,$B$46,$B$58,$B$70,$B$82)</f>
        <v>75.878834308999998</v>
      </c>
      <c r="E94" s="13">
        <f t="shared" si="1"/>
        <v>17.649931922</v>
      </c>
      <c r="G94" s="30"/>
      <c r="H94" s="13"/>
    </row>
    <row r="95" spans="1:8" x14ac:dyDescent="0.2">
      <c r="A95" s="1">
        <v>45474</v>
      </c>
      <c r="B95" s="10">
        <v>61.337101894</v>
      </c>
      <c r="C95" s="30">
        <f>+MIN($B$35,$B$47,$B$59,$B$71,$B$83)</f>
        <v>58.427309178999998</v>
      </c>
      <c r="D95" s="30">
        <f>+MAX($B$35,$B$47,$B$59,$B$71,$B$83)</f>
        <v>76.709570342000006</v>
      </c>
      <c r="E95" s="13">
        <f t="shared" si="1"/>
        <v>18.282261163000008</v>
      </c>
      <c r="G95" s="30"/>
      <c r="H95" s="13"/>
    </row>
    <row r="96" spans="1:8" x14ac:dyDescent="0.2">
      <c r="A96" s="1">
        <v>45505</v>
      </c>
      <c r="B96" s="10">
        <v>61.505356094</v>
      </c>
      <c r="C96" s="30">
        <f>+MIN($B$36,$B$48,$B$60,$B$72,$B$84)</f>
        <v>58.995194279000003</v>
      </c>
      <c r="D96" s="30">
        <f>+MAX($B$36,$B$48,$B$60,$B$72,$B$84)</f>
        <v>75.093427570000003</v>
      </c>
      <c r="E96" s="13">
        <f t="shared" si="1"/>
        <v>16.098233291</v>
      </c>
      <c r="G96" s="30"/>
      <c r="H96" s="13"/>
    </row>
    <row r="97" spans="1:8" x14ac:dyDescent="0.2">
      <c r="A97" s="1">
        <v>45536</v>
      </c>
      <c r="B97" s="10">
        <v>61.042995361999999</v>
      </c>
      <c r="C97" s="30">
        <f>+MIN($B$37,$B$49,$B$61,$B$73,$B$85)</f>
        <v>59.749181553</v>
      </c>
      <c r="D97" s="30">
        <f>+MAX($B$37,$B$49,$B$61,$B$73,$B$85)</f>
        <v>74.224448007999996</v>
      </c>
      <c r="E97" s="13">
        <f t="shared" si="1"/>
        <v>14.475266454999996</v>
      </c>
      <c r="G97" s="30"/>
      <c r="H97" s="13"/>
    </row>
    <row r="98" spans="1:8" x14ac:dyDescent="0.2">
      <c r="A98" s="1">
        <v>45566</v>
      </c>
      <c r="B98" s="10">
        <v>60.933644137000002</v>
      </c>
      <c r="C98" s="30">
        <f>+MIN($B$38,$B$50,$B$62,$B$74,$B$86)</f>
        <v>59.085816743000002</v>
      </c>
      <c r="D98" s="30">
        <f>+MAX($B$38,$B$50,$B$62,$B$74,$B$86)</f>
        <v>72.819676450000003</v>
      </c>
      <c r="E98" s="13">
        <f t="shared" si="1"/>
        <v>13.733859707000001</v>
      </c>
      <c r="G98" s="30"/>
      <c r="H98" s="13"/>
    </row>
    <row r="99" spans="1:8" x14ac:dyDescent="0.2">
      <c r="A99" s="1">
        <v>45597</v>
      </c>
      <c r="B99" s="10">
        <v>59.985688404999998</v>
      </c>
      <c r="C99" s="30">
        <f>+MIN($B$39,$B$51,$B$63,$B$75,$B$87)</f>
        <v>57.562033706000001</v>
      </c>
      <c r="D99" s="30">
        <f>+MAX($B$39,$B$51,$B$63,$B$75,$B$87)</f>
        <v>71.841863169999996</v>
      </c>
      <c r="E99" s="13">
        <f t="shared" si="1"/>
        <v>14.279829463999995</v>
      </c>
      <c r="G99" s="30"/>
      <c r="H99" s="13"/>
    </row>
    <row r="100" spans="1:8" x14ac:dyDescent="0.2">
      <c r="A100" s="1">
        <v>45627</v>
      </c>
      <c r="B100" s="10">
        <v>61.710903971999997</v>
      </c>
      <c r="C100" s="30">
        <f>+MIN($B$40,$B$52,$B$64,$B$76,$B$88)</f>
        <v>59.570891252000003</v>
      </c>
      <c r="D100" s="30">
        <f>+MAX($B$40,$B$52,$B$64,$B$76,$B$88)</f>
        <v>72.436602966999999</v>
      </c>
      <c r="E100" s="13">
        <f t="shared" si="1"/>
        <v>12.865711714999996</v>
      </c>
      <c r="G100" s="30"/>
      <c r="H100" s="13"/>
    </row>
    <row r="101" spans="1:8" x14ac:dyDescent="0.2">
      <c r="A101" s="1">
        <v>45658</v>
      </c>
      <c r="B101" s="10">
        <v>60.212302129999998</v>
      </c>
      <c r="C101" s="30">
        <f>+MIN($B$29,$B$41,$B$53,$B$65,$B$77)</f>
        <v>56.904259158999999</v>
      </c>
      <c r="D101" s="13">
        <f>+MAX($B$29,$B$41,$B$53,$B$65,$B$77)</f>
        <v>72.46861432</v>
      </c>
      <c r="E101" s="13">
        <f t="shared" si="1"/>
        <v>15.564355161000002</v>
      </c>
      <c r="G101" s="30"/>
      <c r="H101" s="13"/>
    </row>
    <row r="102" spans="1:8" x14ac:dyDescent="0.2">
      <c r="A102" s="1">
        <v>45689</v>
      </c>
      <c r="B102" s="10">
        <v>60.518560035999997</v>
      </c>
      <c r="C102" s="30">
        <f>+MIN($B$30,$B$42,$B$54,$B$66,$B$78)</f>
        <v>56.861771738999998</v>
      </c>
      <c r="D102" s="13">
        <f>+MAX($B$30,$B$42,$B$54,$B$66,$B$78)</f>
        <v>68.182768046000007</v>
      </c>
      <c r="E102" s="13">
        <f t="shared" si="1"/>
        <v>11.320996307000009</v>
      </c>
      <c r="G102" s="30"/>
      <c r="H102" s="13"/>
    </row>
    <row r="103" spans="1:8" x14ac:dyDescent="0.2">
      <c r="A103" s="1">
        <v>45717</v>
      </c>
      <c r="B103" s="10">
        <v>61.010246105</v>
      </c>
      <c r="C103" s="30">
        <f>+MIN($B$31,$B$43,$B$55,$B$67,$B$79)</f>
        <v>58.654260780999998</v>
      </c>
      <c r="D103" s="13">
        <f>+MAX($B$31,$B$43,$B$55,$B$67,$B$79)</f>
        <v>84.733044601000003</v>
      </c>
      <c r="E103" s="13">
        <f t="shared" si="1"/>
        <v>26.078783820000005</v>
      </c>
      <c r="G103" s="30"/>
      <c r="H103" s="13"/>
    </row>
    <row r="104" spans="1:8" x14ac:dyDescent="0.2">
      <c r="A104" s="1">
        <v>45748</v>
      </c>
      <c r="B104" s="10">
        <v>61.147272530000002</v>
      </c>
      <c r="C104" s="30">
        <f>+MIN($B$32,$B$44,$B$56,$B$68,$B$80)</f>
        <v>59.233122533</v>
      </c>
      <c r="D104" s="13">
        <f>+MAX($B$32,$B$44,$B$56,$B$68,$B$80)</f>
        <v>83.911645333999999</v>
      </c>
      <c r="E104" s="13">
        <f t="shared" si="1"/>
        <v>24.678522801</v>
      </c>
      <c r="G104" s="30"/>
      <c r="H104" s="13"/>
    </row>
    <row r="105" spans="1:8" x14ac:dyDescent="0.2">
      <c r="A105" s="1">
        <v>45778</v>
      </c>
      <c r="B105" s="10">
        <v>60.708679224000001</v>
      </c>
      <c r="C105" s="30">
        <f>+MIN($B$33,$B$45,$B$57,$B$69,$B$81)</f>
        <v>57.963821793000001</v>
      </c>
      <c r="D105" s="13">
        <f>+MAX($B$33,$B$45,$B$57,$B$69,$B$81)</f>
        <v>79.351673711999993</v>
      </c>
      <c r="E105" s="13">
        <f t="shared" si="1"/>
        <v>21.387851918999992</v>
      </c>
      <c r="G105" s="30"/>
      <c r="H105" s="13"/>
    </row>
    <row r="106" spans="1:8" x14ac:dyDescent="0.2">
      <c r="A106" s="1">
        <v>45809</v>
      </c>
      <c r="B106" s="10">
        <v>59.982578983000003</v>
      </c>
      <c r="C106" s="30">
        <f>+MIN($B$34,$B$46,$B$58,$B$70,$B$82)</f>
        <v>58.228902386999998</v>
      </c>
      <c r="D106" s="13">
        <f>+MAX($B$34,$B$46,$B$58,$B$70,$B$82)</f>
        <v>75.878834308999998</v>
      </c>
      <c r="E106" s="13">
        <f t="shared" si="1"/>
        <v>17.649931922</v>
      </c>
      <c r="G106" s="30"/>
      <c r="H106" s="13"/>
    </row>
    <row r="107" spans="1:8" x14ac:dyDescent="0.2">
      <c r="A107" s="1">
        <v>45839</v>
      </c>
      <c r="B107" s="10">
        <v>59.945144868</v>
      </c>
      <c r="C107" s="30">
        <f>+MIN($B$35,$B$47,$B$59,$B$71,$B$83)</f>
        <v>58.427309178999998</v>
      </c>
      <c r="D107" s="13">
        <f>+MAX($B$35,$B$47,$B$59,$B$71,$B$83)</f>
        <v>76.709570342000006</v>
      </c>
      <c r="E107" s="13">
        <f t="shared" si="1"/>
        <v>18.282261163000008</v>
      </c>
      <c r="G107" s="30"/>
      <c r="H107" s="13"/>
    </row>
    <row r="108" spans="1:8" x14ac:dyDescent="0.2">
      <c r="A108" s="1">
        <v>45870</v>
      </c>
      <c r="B108" s="10">
        <v>60.109906936999998</v>
      </c>
      <c r="C108" s="30">
        <f>+MIN($B$36,$B$48,$B$60,$B$72,$B$84)</f>
        <v>58.995194279000003</v>
      </c>
      <c r="D108" s="13">
        <f>+MAX($B$36,$B$48,$B$60,$B$72,$B$84)</f>
        <v>75.093427570000003</v>
      </c>
      <c r="E108" s="13">
        <f t="shared" si="1"/>
        <v>16.098233291</v>
      </c>
      <c r="G108" s="30"/>
      <c r="H108" s="13"/>
    </row>
    <row r="109" spans="1:8" x14ac:dyDescent="0.2">
      <c r="A109" s="1">
        <v>45901</v>
      </c>
      <c r="B109" s="10">
        <v>59.861029268999999</v>
      </c>
      <c r="C109" s="30">
        <f>+MIN($B$37,$B$49,$B$61,$B$73,$B$85)</f>
        <v>59.749181553</v>
      </c>
      <c r="D109" s="13">
        <f>+MAX($B$37,$B$49,$B$61,$B$73,$B$85)</f>
        <v>74.224448007999996</v>
      </c>
      <c r="E109" s="13">
        <f t="shared" si="1"/>
        <v>14.475266454999996</v>
      </c>
      <c r="G109" s="30"/>
      <c r="H109" s="13"/>
    </row>
    <row r="110" spans="1:8" x14ac:dyDescent="0.2">
      <c r="A110" s="1">
        <v>45931</v>
      </c>
      <c r="B110" s="10">
        <v>60.261286822000002</v>
      </c>
      <c r="C110" s="30">
        <f>+MIN($B$38,$B$50,$B$62,$B$74,$B$86)</f>
        <v>59.085816743000002</v>
      </c>
      <c r="D110" s="13">
        <f>+MAX($B$38,$B$50,$B$62,$B$74,$B$86)</f>
        <v>72.819676450000003</v>
      </c>
      <c r="E110" s="13">
        <f t="shared" si="1"/>
        <v>13.733859707000001</v>
      </c>
      <c r="G110" s="30"/>
      <c r="H110" s="13"/>
    </row>
    <row r="111" spans="1:8" x14ac:dyDescent="0.2">
      <c r="A111" s="1">
        <v>45962</v>
      </c>
      <c r="B111" s="10">
        <v>59.855658091000002</v>
      </c>
      <c r="C111" s="30">
        <f>+MIN($B$39,$B$51,$B$63,$B$75,$B$87)</f>
        <v>57.562033706000001</v>
      </c>
      <c r="D111" s="13">
        <f>+MAX($B$39,$B$51,$B$63,$B$75,$B$87)</f>
        <v>71.841863169999996</v>
      </c>
      <c r="E111" s="13">
        <f t="shared" si="1"/>
        <v>14.279829463999995</v>
      </c>
      <c r="G111" s="30"/>
      <c r="H111" s="13"/>
    </row>
    <row r="112" spans="1:8" x14ac:dyDescent="0.2">
      <c r="A112" s="48">
        <v>45992</v>
      </c>
      <c r="B112" s="54">
        <v>61.580873658000002</v>
      </c>
      <c r="C112" s="53">
        <f>+MIN($B$40,$B$52,$B$64,$B$76,$B$88)</f>
        <v>59.570891252000003</v>
      </c>
      <c r="D112" s="52">
        <f>+MAX($B$40,$B$52,$B$64,$B$76,$B$88)</f>
        <v>72.436602966999999</v>
      </c>
      <c r="E112" s="52">
        <f t="shared" si="1"/>
        <v>12.865711714999996</v>
      </c>
      <c r="G112" s="30"/>
      <c r="H112" s="13"/>
    </row>
    <row r="113" spans="1:2" x14ac:dyDescent="0.2">
      <c r="A113" s="278" t="s">
        <v>1007</v>
      </c>
    </row>
    <row r="114" spans="1:2" x14ac:dyDescent="0.2">
      <c r="A114" s="23" t="s">
        <v>1010</v>
      </c>
    </row>
    <row r="115" spans="1:2" x14ac:dyDescent="0.2">
      <c r="A115" s="287" t="s">
        <v>1011</v>
      </c>
    </row>
    <row r="116" spans="1:2" x14ac:dyDescent="0.2">
      <c r="A116" s="3"/>
      <c r="B116" s="58" t="s">
        <v>342</v>
      </c>
    </row>
    <row r="117" spans="1:2" x14ac:dyDescent="0.2">
      <c r="A117" s="302">
        <v>71</v>
      </c>
      <c r="B117">
        <v>0</v>
      </c>
    </row>
    <row r="118" spans="1:2" x14ac:dyDescent="0.2">
      <c r="A118" s="13">
        <v>71</v>
      </c>
      <c r="B118">
        <v>1</v>
      </c>
    </row>
    <row r="122" spans="1:2" x14ac:dyDescent="0.2">
      <c r="B122" t="s">
        <v>613</v>
      </c>
    </row>
  </sheetData>
  <mergeCells count="2">
    <mergeCell ref="C27:E27"/>
    <mergeCell ref="B25:E26"/>
  </mergeCells>
  <phoneticPr fontId="0" type="noConversion"/>
  <hyperlinks>
    <hyperlink ref="A3" location="Contents!A1" display="Return to Contents" xr:uid="{00000000-0004-0000-0A00-000000000000}"/>
  </hyperlinks>
  <pageMargins left="0.75" right="0.75" top="1" bottom="1" header="0.5" footer="0.5"/>
  <pageSetup scale="3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pageSetUpPr fitToPage="1"/>
  </sheetPr>
  <dimension ref="A1:T66"/>
  <sheetViews>
    <sheetView workbookViewId="0"/>
  </sheetViews>
  <sheetFormatPr defaultRowHeight="12.75" x14ac:dyDescent="0.2"/>
  <cols>
    <col min="18" max="18" width="16.7109375" customWidth="1"/>
    <col min="19" max="19" width="15.28515625" customWidth="1"/>
  </cols>
  <sheetData>
    <row r="1" spans="1:20" x14ac:dyDescent="0.2">
      <c r="M1" s="97"/>
      <c r="N1" s="97"/>
    </row>
    <row r="2" spans="1:20" ht="15.75" x14ac:dyDescent="0.25">
      <c r="A2" s="31" t="s">
        <v>977</v>
      </c>
      <c r="M2" s="97"/>
      <c r="N2" s="97"/>
    </row>
    <row r="3" spans="1:20" x14ac:dyDescent="0.2">
      <c r="A3" s="16" t="s">
        <v>16</v>
      </c>
      <c r="T3" s="21"/>
    </row>
    <row r="4" spans="1:20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20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R5" s="142" t="s">
        <v>343</v>
      </c>
      <c r="S5" s="143"/>
    </row>
    <row r="6" spans="1:20" ht="25.5" customHeight="1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R6" s="244" t="s">
        <v>179</v>
      </c>
      <c r="S6" s="247" t="s">
        <v>393</v>
      </c>
    </row>
    <row r="7" spans="1:20" ht="15" x14ac:dyDescent="0.25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R7" s="177" t="s">
        <v>180</v>
      </c>
      <c r="S7" s="246" t="s">
        <v>394</v>
      </c>
    </row>
    <row r="8" spans="1:20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R8" s="177" t="s">
        <v>181</v>
      </c>
      <c r="S8" s="171" t="s">
        <v>395</v>
      </c>
    </row>
    <row r="9" spans="1:20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R9" s="177" t="s">
        <v>182</v>
      </c>
      <c r="S9" s="242" t="s">
        <v>396</v>
      </c>
    </row>
    <row r="10" spans="1:20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R10" s="177" t="s">
        <v>188</v>
      </c>
      <c r="S10" s="171" t="s">
        <v>397</v>
      </c>
    </row>
    <row r="11" spans="1:20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R11" s="177" t="s">
        <v>384</v>
      </c>
      <c r="S11" s="242" t="s">
        <v>398</v>
      </c>
    </row>
    <row r="12" spans="1:20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R12" s="177" t="s">
        <v>503</v>
      </c>
      <c r="S12" s="242" t="s">
        <v>504</v>
      </c>
    </row>
    <row r="13" spans="1:20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R13" s="177" t="s">
        <v>399</v>
      </c>
      <c r="S13" s="171" t="s">
        <v>400</v>
      </c>
    </row>
    <row r="14" spans="1:20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R14" s="177" t="s">
        <v>403</v>
      </c>
      <c r="S14" s="242" t="s">
        <v>401</v>
      </c>
    </row>
    <row r="15" spans="1:20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R15" s="177" t="s">
        <v>110</v>
      </c>
      <c r="S15" s="242" t="s">
        <v>402</v>
      </c>
    </row>
    <row r="16" spans="1:20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R16" s="177" t="s">
        <v>109</v>
      </c>
      <c r="S16" s="242" t="s">
        <v>488</v>
      </c>
    </row>
    <row r="17" spans="1:19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R17" s="182" t="s">
        <v>606</v>
      </c>
      <c r="S17" s="245" t="s">
        <v>607</v>
      </c>
    </row>
    <row r="18" spans="1:19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9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9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9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9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S22" s="21"/>
    </row>
    <row r="23" spans="1:19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5" spans="1:19" x14ac:dyDescent="0.2">
      <c r="A25" s="478" t="s">
        <v>501</v>
      </c>
      <c r="B25" s="478"/>
      <c r="C25" s="478"/>
      <c r="D25" s="478"/>
      <c r="E25" s="478"/>
      <c r="F25" s="478"/>
      <c r="G25" s="478"/>
      <c r="H25" s="478"/>
      <c r="K25" s="478" t="s">
        <v>502</v>
      </c>
      <c r="L25" s="478"/>
      <c r="M25" s="478"/>
      <c r="N25" s="478"/>
      <c r="O25" s="478"/>
      <c r="P25" s="478"/>
      <c r="Q25" s="478"/>
      <c r="R25" s="478"/>
      <c r="S25" s="478"/>
    </row>
    <row r="26" spans="1:19" x14ac:dyDescent="0.2">
      <c r="A26" s="29"/>
      <c r="B26" s="29"/>
      <c r="C26" s="29"/>
      <c r="D26" s="29"/>
      <c r="E26" s="29"/>
      <c r="G26" s="2"/>
    </row>
    <row r="27" spans="1:19" x14ac:dyDescent="0.2">
      <c r="A27" s="8"/>
      <c r="B27" s="4" t="s">
        <v>179</v>
      </c>
      <c r="C27" s="4" t="s">
        <v>180</v>
      </c>
      <c r="D27" s="4" t="s">
        <v>181</v>
      </c>
      <c r="E27" s="4" t="s">
        <v>182</v>
      </c>
      <c r="F27" s="4" t="s">
        <v>188</v>
      </c>
      <c r="G27" s="8" t="s">
        <v>384</v>
      </c>
      <c r="H27" s="4" t="s">
        <v>503</v>
      </c>
      <c r="I27" s="4" t="s">
        <v>5</v>
      </c>
      <c r="K27" s="4" t="s">
        <v>403</v>
      </c>
      <c r="L27" s="8" t="s">
        <v>110</v>
      </c>
      <c r="M27" s="8" t="s">
        <v>109</v>
      </c>
      <c r="N27" s="8" t="s">
        <v>606</v>
      </c>
      <c r="O27" s="8" t="s">
        <v>392</v>
      </c>
    </row>
    <row r="28" spans="1:19" x14ac:dyDescent="0.2">
      <c r="A28" s="1">
        <v>44562</v>
      </c>
      <c r="B28" s="94">
        <v>1.3</v>
      </c>
      <c r="C28" s="94">
        <v>0.32</v>
      </c>
      <c r="D28" s="94">
        <v>0.19</v>
      </c>
      <c r="E28" s="94">
        <v>0</v>
      </c>
      <c r="F28" s="94">
        <v>9.1999999999999998E-2</v>
      </c>
      <c r="G28" s="94">
        <v>9.1999999999999998E-2</v>
      </c>
      <c r="H28" s="94">
        <v>0.09</v>
      </c>
      <c r="I28" s="94">
        <v>2.0840000000000001</v>
      </c>
      <c r="K28" s="94">
        <v>1.0609999999999999</v>
      </c>
      <c r="L28" s="94">
        <v>0.4</v>
      </c>
      <c r="M28" s="94">
        <v>0.06</v>
      </c>
      <c r="N28" s="94">
        <v>0</v>
      </c>
      <c r="O28" s="14">
        <f>+K28-L28-M28-N28</f>
        <v>0.60099999999999998</v>
      </c>
    </row>
    <row r="29" spans="1:19" x14ac:dyDescent="0.2">
      <c r="A29" s="1">
        <v>44593</v>
      </c>
      <c r="B29" s="94">
        <v>1.25</v>
      </c>
      <c r="C29" s="94">
        <v>0.17</v>
      </c>
      <c r="D29" s="94">
        <v>0.17</v>
      </c>
      <c r="E29" s="94">
        <v>8.0000000000000002E-3</v>
      </c>
      <c r="F29" s="94">
        <v>9.8000000000000004E-2</v>
      </c>
      <c r="G29" s="94">
        <v>9.8000000000000004E-2</v>
      </c>
      <c r="H29" s="94">
        <v>7.0000000000000007E-2</v>
      </c>
      <c r="I29" s="94">
        <v>1.8640000000000001</v>
      </c>
      <c r="K29" s="94">
        <v>0.41599999999999998</v>
      </c>
      <c r="L29" s="94">
        <v>0</v>
      </c>
      <c r="M29" s="94">
        <v>0.115</v>
      </c>
      <c r="N29" s="94">
        <v>0</v>
      </c>
      <c r="O29" s="14">
        <f t="shared" ref="O29:O63" si="0">+K29-L29-M29-N29</f>
        <v>0.30099999999999999</v>
      </c>
    </row>
    <row r="30" spans="1:19" x14ac:dyDescent="0.2">
      <c r="A30" s="1">
        <v>44621</v>
      </c>
      <c r="B30" s="94">
        <v>1.2</v>
      </c>
      <c r="C30" s="94">
        <v>0.22</v>
      </c>
      <c r="D30" s="94">
        <v>0.32500000000000001</v>
      </c>
      <c r="E30" s="94">
        <v>6.0000000000000001E-3</v>
      </c>
      <c r="F30" s="94">
        <v>9.9000000000000005E-2</v>
      </c>
      <c r="G30" s="94">
        <v>9.9000000000000005E-2</v>
      </c>
      <c r="H30" s="94">
        <v>4.4999999999999998E-2</v>
      </c>
      <c r="I30" s="94">
        <v>1.9939999999999998</v>
      </c>
      <c r="K30" s="94">
        <v>0.76100000000000001</v>
      </c>
      <c r="L30" s="94">
        <v>7.0000000000000007E-2</v>
      </c>
      <c r="M30" s="94">
        <v>9.8000000000000004E-2</v>
      </c>
      <c r="N30" s="94">
        <v>4.3999999999999997E-2</v>
      </c>
      <c r="O30" s="14">
        <f t="shared" si="0"/>
        <v>0.54900000000000004</v>
      </c>
    </row>
    <row r="31" spans="1:19" x14ac:dyDescent="0.2">
      <c r="A31" s="1">
        <v>44652</v>
      </c>
      <c r="B31" s="94">
        <v>1.2</v>
      </c>
      <c r="C31" s="94">
        <v>0.39</v>
      </c>
      <c r="D31" s="94">
        <v>0.32</v>
      </c>
      <c r="E31" s="94">
        <v>0</v>
      </c>
      <c r="F31" s="94">
        <v>8.6999999999999994E-2</v>
      </c>
      <c r="G31" s="94">
        <v>8.6999999999999994E-2</v>
      </c>
      <c r="H31" s="94">
        <v>0.02</v>
      </c>
      <c r="I31" s="94">
        <v>2.1040000000000001</v>
      </c>
      <c r="K31" s="94">
        <v>1.746</v>
      </c>
      <c r="L31" s="94">
        <v>0</v>
      </c>
      <c r="M31" s="94">
        <v>2.3E-2</v>
      </c>
      <c r="N31" s="94">
        <v>1.01</v>
      </c>
      <c r="O31" s="14">
        <f t="shared" si="0"/>
        <v>0.71300000000000008</v>
      </c>
    </row>
    <row r="32" spans="1:19" x14ac:dyDescent="0.2">
      <c r="A32" s="1">
        <v>44682</v>
      </c>
      <c r="B32" s="94">
        <v>1.3</v>
      </c>
      <c r="C32" s="94">
        <v>0.56999999999999995</v>
      </c>
      <c r="D32" s="94">
        <v>0.38</v>
      </c>
      <c r="E32" s="94">
        <v>0</v>
      </c>
      <c r="F32" s="94">
        <v>0.112</v>
      </c>
      <c r="G32" s="94">
        <v>0.112</v>
      </c>
      <c r="H32" s="94">
        <v>0.05</v>
      </c>
      <c r="I32" s="94">
        <v>2.524</v>
      </c>
      <c r="K32" s="94">
        <v>1.4410000000000001</v>
      </c>
      <c r="L32" s="94">
        <v>0</v>
      </c>
      <c r="M32" s="94">
        <v>0.106</v>
      </c>
      <c r="N32" s="94">
        <v>0.86499999999999999</v>
      </c>
      <c r="O32" s="14">
        <f t="shared" si="0"/>
        <v>0.47</v>
      </c>
    </row>
    <row r="33" spans="1:15" x14ac:dyDescent="0.2">
      <c r="A33" s="1">
        <v>44713</v>
      </c>
      <c r="B33" s="94">
        <v>1.3</v>
      </c>
      <c r="C33" s="94">
        <v>0.65</v>
      </c>
      <c r="D33" s="94">
        <v>0.37</v>
      </c>
      <c r="E33" s="94">
        <v>0</v>
      </c>
      <c r="F33" s="94">
        <v>0.10199999999999999</v>
      </c>
      <c r="G33" s="94">
        <v>0.10199999999999999</v>
      </c>
      <c r="H33" s="94">
        <v>7.0000000000000007E-2</v>
      </c>
      <c r="I33" s="94">
        <v>2.5939999999999999</v>
      </c>
      <c r="K33" s="94">
        <v>0.73350000000000004</v>
      </c>
      <c r="L33" s="94">
        <v>0</v>
      </c>
      <c r="M33" s="94">
        <v>5.7000000000000002E-2</v>
      </c>
      <c r="N33" s="94">
        <v>0.35499999999999998</v>
      </c>
      <c r="O33" s="14">
        <f t="shared" si="0"/>
        <v>0.32150000000000001</v>
      </c>
    </row>
    <row r="34" spans="1:15" x14ac:dyDescent="0.2">
      <c r="A34" s="1">
        <v>44743</v>
      </c>
      <c r="B34" s="94">
        <v>1.3</v>
      </c>
      <c r="C34" s="94">
        <v>0.7</v>
      </c>
      <c r="D34" s="94">
        <v>0.53</v>
      </c>
      <c r="E34" s="94">
        <v>0</v>
      </c>
      <c r="F34" s="94">
        <v>0.106</v>
      </c>
      <c r="G34" s="94">
        <v>0.106</v>
      </c>
      <c r="H34" s="94">
        <v>0.15</v>
      </c>
      <c r="I34" s="94">
        <v>2.8919999999999999</v>
      </c>
      <c r="K34" s="94">
        <v>0.65600000000000003</v>
      </c>
      <c r="L34" s="94">
        <v>0</v>
      </c>
      <c r="M34" s="94">
        <v>0.13400000000000001</v>
      </c>
      <c r="N34" s="94">
        <v>0.3</v>
      </c>
      <c r="O34" s="14">
        <f t="shared" si="0"/>
        <v>0.22200000000000003</v>
      </c>
    </row>
    <row r="35" spans="1:15" x14ac:dyDescent="0.2">
      <c r="A35" s="1">
        <v>44774</v>
      </c>
      <c r="B35" s="94">
        <v>1.25</v>
      </c>
      <c r="C35" s="94">
        <v>0.18</v>
      </c>
      <c r="D35" s="94">
        <v>0.63</v>
      </c>
      <c r="E35" s="94">
        <v>0</v>
      </c>
      <c r="F35" s="94">
        <v>0.09</v>
      </c>
      <c r="G35" s="94">
        <v>0.09</v>
      </c>
      <c r="H35" s="94">
        <v>7.0000000000000007E-2</v>
      </c>
      <c r="I35" s="94">
        <v>2.3099999999999996</v>
      </c>
      <c r="K35" s="94">
        <v>0.90300000000000002</v>
      </c>
      <c r="L35" s="94">
        <v>0</v>
      </c>
      <c r="M35" s="94">
        <v>3.4000000000000002E-2</v>
      </c>
      <c r="N35" s="94">
        <v>0.3</v>
      </c>
      <c r="O35" s="14">
        <f t="shared" si="0"/>
        <v>0.56899999999999995</v>
      </c>
    </row>
    <row r="36" spans="1:15" x14ac:dyDescent="0.2">
      <c r="A36" s="1">
        <v>44805</v>
      </c>
      <c r="B36" s="94">
        <v>1.27</v>
      </c>
      <c r="C36" s="94">
        <v>0.15</v>
      </c>
      <c r="D36" s="94">
        <v>0.57999999999999996</v>
      </c>
      <c r="E36" s="94">
        <v>0</v>
      </c>
      <c r="F36" s="94">
        <v>0.1</v>
      </c>
      <c r="G36" s="94">
        <v>0.1</v>
      </c>
      <c r="H36" s="94">
        <v>0.1</v>
      </c>
      <c r="I36" s="94">
        <v>2.3000000000000003</v>
      </c>
      <c r="K36" s="94">
        <v>0.78500000000000003</v>
      </c>
      <c r="L36" s="94">
        <v>0</v>
      </c>
      <c r="M36" s="94">
        <v>2.8000000000000001E-2</v>
      </c>
      <c r="N36" s="94">
        <v>0.3</v>
      </c>
      <c r="O36" s="14">
        <f t="shared" si="0"/>
        <v>0.45700000000000002</v>
      </c>
    </row>
    <row r="37" spans="1:15" x14ac:dyDescent="0.2">
      <c r="A37" s="1">
        <v>44835</v>
      </c>
      <c r="B37" s="94">
        <v>1.25</v>
      </c>
      <c r="C37" s="94">
        <v>0.14000000000000001</v>
      </c>
      <c r="D37" s="94">
        <v>0.53</v>
      </c>
      <c r="E37" s="94">
        <v>0</v>
      </c>
      <c r="F37" s="94">
        <v>8.5999999999999993E-2</v>
      </c>
      <c r="G37" s="94">
        <v>8.5999999999999993E-2</v>
      </c>
      <c r="H37" s="94">
        <v>0.05</v>
      </c>
      <c r="I37" s="94">
        <v>2.1419999999999999</v>
      </c>
      <c r="K37" s="94">
        <v>0.55400000000000005</v>
      </c>
      <c r="L37" s="94">
        <v>0</v>
      </c>
      <c r="M37" s="94">
        <v>7.2999999999999995E-2</v>
      </c>
      <c r="N37" s="94">
        <v>0.32500000000000001</v>
      </c>
      <c r="O37" s="14">
        <f t="shared" si="0"/>
        <v>0.15600000000000003</v>
      </c>
    </row>
    <row r="38" spans="1:15" x14ac:dyDescent="0.2">
      <c r="A38" s="1">
        <v>44866</v>
      </c>
      <c r="B38" s="94">
        <v>1.24</v>
      </c>
      <c r="C38" s="94">
        <v>0.19</v>
      </c>
      <c r="D38" s="94">
        <v>0.44</v>
      </c>
      <c r="E38" s="94">
        <v>0</v>
      </c>
      <c r="F38" s="94">
        <v>9.4E-2</v>
      </c>
      <c r="G38" s="94">
        <v>9.4E-2</v>
      </c>
      <c r="H38" s="94">
        <v>0.1</v>
      </c>
      <c r="I38" s="94">
        <v>2.1579999999999999</v>
      </c>
      <c r="K38" s="94">
        <v>0.46400000000000002</v>
      </c>
      <c r="L38" s="94">
        <v>0</v>
      </c>
      <c r="M38" s="94">
        <v>0.128</v>
      </c>
      <c r="N38" s="94">
        <v>0.17499999999999999</v>
      </c>
      <c r="O38" s="14">
        <f t="shared" si="0"/>
        <v>0.16100000000000003</v>
      </c>
    </row>
    <row r="39" spans="1:15" x14ac:dyDescent="0.2">
      <c r="A39" s="1">
        <v>44896</v>
      </c>
      <c r="B39" s="94">
        <v>1.24</v>
      </c>
      <c r="C39" s="94">
        <v>0.15</v>
      </c>
      <c r="D39" s="94">
        <v>0.41</v>
      </c>
      <c r="E39" s="94">
        <v>0</v>
      </c>
      <c r="F39" s="94">
        <v>0.10299999999999999</v>
      </c>
      <c r="G39" s="94">
        <v>0.10299999999999999</v>
      </c>
      <c r="H39" s="94">
        <v>0.1</v>
      </c>
      <c r="I39" s="94">
        <v>2.1059999999999999</v>
      </c>
      <c r="K39" s="94">
        <v>0.66641935484000003</v>
      </c>
      <c r="L39" s="94">
        <v>0</v>
      </c>
      <c r="M39" s="94">
        <v>0.27100000000000002</v>
      </c>
      <c r="N39" s="94">
        <v>0.2</v>
      </c>
      <c r="O39" s="14">
        <f t="shared" si="0"/>
        <v>0.19541935484</v>
      </c>
    </row>
    <row r="40" spans="1:15" x14ac:dyDescent="0.2">
      <c r="A40" s="1">
        <v>44927</v>
      </c>
      <c r="B40" s="94">
        <v>1.25</v>
      </c>
      <c r="C40" s="94">
        <v>0.17</v>
      </c>
      <c r="D40" s="94">
        <v>0.35</v>
      </c>
      <c r="E40" s="94">
        <v>0</v>
      </c>
      <c r="F40" s="94">
        <v>9.5000000000000001E-2</v>
      </c>
      <c r="G40" s="94">
        <v>9.5000000000000001E-2</v>
      </c>
      <c r="H40" s="94">
        <v>0.05</v>
      </c>
      <c r="I40" s="94">
        <v>2.0099999999999998</v>
      </c>
      <c r="K40" s="94">
        <v>0.55700000000000005</v>
      </c>
      <c r="L40" s="94">
        <v>0</v>
      </c>
      <c r="M40" s="94">
        <v>9.6000000000000002E-2</v>
      </c>
      <c r="N40" s="94">
        <v>0.22500000000000001</v>
      </c>
      <c r="O40" s="14">
        <f t="shared" si="0"/>
        <v>0.23600000000000007</v>
      </c>
    </row>
    <row r="41" spans="1:15" x14ac:dyDescent="0.2">
      <c r="A41" s="1">
        <v>44958</v>
      </c>
      <c r="B41" s="94">
        <v>1.2</v>
      </c>
      <c r="C41" s="94">
        <v>0.14000000000000001</v>
      </c>
      <c r="D41" s="94">
        <v>0.28999999999999998</v>
      </c>
      <c r="E41" s="94">
        <v>0</v>
      </c>
      <c r="F41" s="94">
        <v>8.4000000000000005E-2</v>
      </c>
      <c r="G41" s="94">
        <v>8.4000000000000005E-2</v>
      </c>
      <c r="H41" s="94">
        <v>0.1</v>
      </c>
      <c r="I41" s="94">
        <v>1.8980000000000001</v>
      </c>
      <c r="K41" s="94">
        <v>0.41599999999999998</v>
      </c>
      <c r="L41" s="94">
        <v>0</v>
      </c>
      <c r="M41" s="94">
        <v>8.1000000000000003E-2</v>
      </c>
      <c r="N41" s="94">
        <v>7.4999999999999997E-2</v>
      </c>
      <c r="O41" s="14">
        <f t="shared" si="0"/>
        <v>0.25999999999999995</v>
      </c>
    </row>
    <row r="42" spans="1:15" x14ac:dyDescent="0.2">
      <c r="A42" s="1">
        <v>44986</v>
      </c>
      <c r="B42" s="94">
        <v>1.1499999999999999</v>
      </c>
      <c r="C42" s="94">
        <v>0.16</v>
      </c>
      <c r="D42" s="94">
        <v>0.3</v>
      </c>
      <c r="E42" s="94">
        <v>4.7399999999999998E-2</v>
      </c>
      <c r="F42" s="94">
        <v>8.4000000000000005E-2</v>
      </c>
      <c r="G42" s="94">
        <v>8.4000000000000005E-2</v>
      </c>
      <c r="H42" s="94">
        <v>7.0000000000000007E-2</v>
      </c>
      <c r="I42" s="94">
        <v>1.8954000000000002</v>
      </c>
      <c r="K42" s="94">
        <v>0.69</v>
      </c>
      <c r="L42" s="94">
        <v>0</v>
      </c>
      <c r="M42" s="94">
        <v>0.108</v>
      </c>
      <c r="N42" s="94">
        <v>0.375</v>
      </c>
      <c r="O42" s="14">
        <f t="shared" si="0"/>
        <v>0.20699999999999996</v>
      </c>
    </row>
    <row r="43" spans="1:15" x14ac:dyDescent="0.2">
      <c r="A43" s="1">
        <v>45017</v>
      </c>
      <c r="B43" s="94">
        <v>1.1200000000000001</v>
      </c>
      <c r="C43" s="94">
        <v>0.16</v>
      </c>
      <c r="D43" s="94">
        <v>0.49</v>
      </c>
      <c r="E43" s="94">
        <v>0.435</v>
      </c>
      <c r="F43" s="94">
        <v>8.4000000000000005E-2</v>
      </c>
      <c r="G43" s="94">
        <v>8.4000000000000005E-2</v>
      </c>
      <c r="H43" s="94">
        <v>0.03</v>
      </c>
      <c r="I43" s="94">
        <v>2.403</v>
      </c>
      <c r="K43" s="94">
        <v>0.84199999999999997</v>
      </c>
      <c r="L43" s="94">
        <v>0</v>
      </c>
      <c r="M43" s="94">
        <v>0.19900000000000001</v>
      </c>
      <c r="N43" s="94">
        <v>0.47499999999999998</v>
      </c>
      <c r="O43" s="14">
        <f t="shared" si="0"/>
        <v>0.16800000000000004</v>
      </c>
    </row>
    <row r="44" spans="1:15" x14ac:dyDescent="0.2">
      <c r="A44" s="1">
        <v>45047</v>
      </c>
      <c r="B44" s="94">
        <v>1.05</v>
      </c>
      <c r="C44" s="94">
        <v>0.15</v>
      </c>
      <c r="D44" s="94">
        <v>0.28999999999999998</v>
      </c>
      <c r="E44" s="94">
        <v>0.42899999999999999</v>
      </c>
      <c r="F44" s="94">
        <v>0.08</v>
      </c>
      <c r="G44" s="94">
        <v>0.08</v>
      </c>
      <c r="H44" s="94">
        <v>0.01</v>
      </c>
      <c r="I44" s="94">
        <v>2.089</v>
      </c>
      <c r="K44" s="94">
        <v>1.119</v>
      </c>
      <c r="L44" s="94">
        <v>0.1</v>
      </c>
      <c r="M44" s="94">
        <v>0.19</v>
      </c>
      <c r="N44" s="94">
        <v>0.67500000000000004</v>
      </c>
      <c r="O44" s="14">
        <f t="shared" si="0"/>
        <v>0.15399999999999991</v>
      </c>
    </row>
    <row r="45" spans="1:15" x14ac:dyDescent="0.2">
      <c r="A45" s="1">
        <v>45078</v>
      </c>
      <c r="B45" s="94">
        <v>1.02</v>
      </c>
      <c r="C45" s="94">
        <v>0.15</v>
      </c>
      <c r="D45" s="94">
        <v>0.3</v>
      </c>
      <c r="E45" s="94">
        <v>0.44800000000000001</v>
      </c>
      <c r="F45" s="94">
        <v>8.8999999999999996E-2</v>
      </c>
      <c r="G45" s="94">
        <v>8.8999999999999996E-2</v>
      </c>
      <c r="H45" s="94">
        <v>0.01</v>
      </c>
      <c r="I45" s="94">
        <v>2.1059999999999999</v>
      </c>
      <c r="K45" s="94">
        <v>1.0980000000000001</v>
      </c>
      <c r="L45" s="94">
        <v>4.1000000000000002E-2</v>
      </c>
      <c r="M45" s="94">
        <v>0.24299999999999999</v>
      </c>
      <c r="N45" s="94">
        <v>0.67500000000000004</v>
      </c>
      <c r="O45" s="14">
        <f t="shared" si="0"/>
        <v>0.13900000000000012</v>
      </c>
    </row>
    <row r="46" spans="1:15" x14ac:dyDescent="0.2">
      <c r="A46" s="1">
        <v>45108</v>
      </c>
      <c r="B46" s="94">
        <v>0.95</v>
      </c>
      <c r="C46" s="94">
        <v>0.17</v>
      </c>
      <c r="D46" s="94">
        <v>0.42</v>
      </c>
      <c r="E46" s="94">
        <v>0.4</v>
      </c>
      <c r="F46" s="94">
        <v>0.105</v>
      </c>
      <c r="G46" s="94">
        <v>0.105</v>
      </c>
      <c r="H46" s="94">
        <v>0</v>
      </c>
      <c r="I46" s="94">
        <v>2.15</v>
      </c>
      <c r="K46" s="94">
        <v>0.93899999999999995</v>
      </c>
      <c r="L46" s="94">
        <v>2.5000000000000001E-2</v>
      </c>
      <c r="M46" s="94">
        <v>0.08</v>
      </c>
      <c r="N46" s="94">
        <v>0.67500000000000004</v>
      </c>
      <c r="O46" s="14">
        <f t="shared" si="0"/>
        <v>0.15899999999999992</v>
      </c>
    </row>
    <row r="47" spans="1:15" x14ac:dyDescent="0.2">
      <c r="A47" s="1">
        <v>45139</v>
      </c>
      <c r="B47" s="94">
        <v>0.8</v>
      </c>
      <c r="C47" s="94">
        <v>0.14000000000000001</v>
      </c>
      <c r="D47" s="94">
        <v>0.35</v>
      </c>
      <c r="E47" s="94">
        <v>0.34799999999999998</v>
      </c>
      <c r="F47" s="94">
        <v>0.14000000000000001</v>
      </c>
      <c r="G47" s="94">
        <v>0.14000000000000001</v>
      </c>
      <c r="H47" s="94">
        <v>0.03</v>
      </c>
      <c r="I47" s="94">
        <v>1.9480000000000002</v>
      </c>
      <c r="K47" s="94">
        <v>0.91900000000000004</v>
      </c>
      <c r="L47" s="94">
        <v>0</v>
      </c>
      <c r="M47" s="94">
        <v>0</v>
      </c>
      <c r="N47" s="94">
        <v>0.7</v>
      </c>
      <c r="O47" s="14">
        <f t="shared" si="0"/>
        <v>0.21900000000000008</v>
      </c>
    </row>
    <row r="48" spans="1:15" x14ac:dyDescent="0.2">
      <c r="A48" s="1">
        <v>45170</v>
      </c>
      <c r="B48" s="94">
        <v>0.75</v>
      </c>
      <c r="C48" s="94">
        <v>0.14000000000000001</v>
      </c>
      <c r="D48" s="94">
        <v>0.26</v>
      </c>
      <c r="E48" s="94">
        <v>0.3</v>
      </c>
      <c r="F48" s="94">
        <v>8.8999999999999996E-2</v>
      </c>
      <c r="G48" s="94">
        <v>8.8999999999999996E-2</v>
      </c>
      <c r="H48" s="94">
        <v>5.5E-2</v>
      </c>
      <c r="I48" s="94">
        <v>1.6829999999999998</v>
      </c>
      <c r="K48" s="94">
        <v>0.91600000000000004</v>
      </c>
      <c r="L48" s="94">
        <v>0</v>
      </c>
      <c r="M48" s="94">
        <v>0</v>
      </c>
      <c r="N48" s="94">
        <v>0.7</v>
      </c>
      <c r="O48" s="14">
        <f t="shared" si="0"/>
        <v>0.21600000000000008</v>
      </c>
    </row>
    <row r="49" spans="1:15" x14ac:dyDescent="0.2">
      <c r="A49" s="1">
        <v>45200</v>
      </c>
      <c r="B49" s="94">
        <v>0.7</v>
      </c>
      <c r="C49" s="94">
        <v>0.15</v>
      </c>
      <c r="D49" s="94">
        <v>0.24</v>
      </c>
      <c r="E49" s="94">
        <v>0.30099999999999999</v>
      </c>
      <c r="F49" s="94">
        <v>6.5000000000000002E-2</v>
      </c>
      <c r="G49" s="94">
        <v>6.5000000000000002E-2</v>
      </c>
      <c r="H49" s="94">
        <v>5.5E-2</v>
      </c>
      <c r="I49" s="94">
        <v>1.5759999999999996</v>
      </c>
      <c r="K49" s="94">
        <v>0.80100000000000005</v>
      </c>
      <c r="L49" s="94">
        <v>0</v>
      </c>
      <c r="M49" s="94">
        <v>0</v>
      </c>
      <c r="N49" s="94">
        <v>0.67500000000000004</v>
      </c>
      <c r="O49" s="14">
        <f t="shared" si="0"/>
        <v>0.126</v>
      </c>
    </row>
    <row r="50" spans="1:15" x14ac:dyDescent="0.2">
      <c r="A50" s="1">
        <v>45231</v>
      </c>
      <c r="B50" s="94">
        <v>0.6</v>
      </c>
      <c r="C50" s="94">
        <v>0.11</v>
      </c>
      <c r="D50" s="94">
        <v>0.3</v>
      </c>
      <c r="E50" s="94">
        <v>0.26100000000000001</v>
      </c>
      <c r="F50" s="94">
        <v>5.5E-2</v>
      </c>
      <c r="G50" s="94">
        <v>5.5E-2</v>
      </c>
      <c r="H50" s="94">
        <v>0.04</v>
      </c>
      <c r="I50" s="94">
        <v>1.4209999999999998</v>
      </c>
      <c r="K50" s="94">
        <v>1.0189999999999999</v>
      </c>
      <c r="L50" s="94">
        <v>0</v>
      </c>
      <c r="M50" s="94">
        <v>0.113</v>
      </c>
      <c r="N50" s="94">
        <v>0.65</v>
      </c>
      <c r="O50" s="14">
        <f t="shared" si="0"/>
        <v>0.25599999999999989</v>
      </c>
    </row>
    <row r="51" spans="1:15" x14ac:dyDescent="0.2">
      <c r="A51" s="1">
        <v>45261</v>
      </c>
      <c r="B51" s="94">
        <v>0.55000000000000004</v>
      </c>
      <c r="C51" s="94">
        <v>0.13</v>
      </c>
      <c r="D51" s="94">
        <v>0.19</v>
      </c>
      <c r="E51" s="94">
        <v>0.252</v>
      </c>
      <c r="F51" s="94">
        <v>0.06</v>
      </c>
      <c r="G51" s="94">
        <v>0.06</v>
      </c>
      <c r="H51" s="94">
        <v>0.03</v>
      </c>
      <c r="I51" s="94">
        <v>1.2720000000000002</v>
      </c>
      <c r="K51" s="94">
        <v>0.78800000000000003</v>
      </c>
      <c r="L51" s="94">
        <v>0</v>
      </c>
      <c r="M51" s="94">
        <v>6.2E-2</v>
      </c>
      <c r="N51" s="94">
        <v>0.6</v>
      </c>
      <c r="O51" s="14">
        <f t="shared" si="0"/>
        <v>0.126</v>
      </c>
    </row>
    <row r="52" spans="1:15" x14ac:dyDescent="0.2">
      <c r="A52" s="1">
        <v>45292</v>
      </c>
      <c r="B52" s="94">
        <v>0.57999999999999996</v>
      </c>
      <c r="C52" s="94">
        <v>0.28000000000000003</v>
      </c>
      <c r="D52" s="94">
        <v>0.26</v>
      </c>
      <c r="E52" s="94">
        <v>0.29299999999999998</v>
      </c>
      <c r="F52" s="94">
        <v>6.5000000000000002E-2</v>
      </c>
      <c r="G52" s="94">
        <v>6.5000000000000002E-2</v>
      </c>
      <c r="H52" s="94">
        <v>0.02</v>
      </c>
      <c r="I52" s="94">
        <v>1.5629999999999999</v>
      </c>
      <c r="K52" s="94">
        <v>1.385</v>
      </c>
      <c r="L52" s="94">
        <v>0</v>
      </c>
      <c r="M52" s="94">
        <v>0.65900000000000003</v>
      </c>
      <c r="N52" s="94">
        <v>0.6</v>
      </c>
      <c r="O52" s="14">
        <f t="shared" si="0"/>
        <v>0.126</v>
      </c>
    </row>
    <row r="53" spans="1:15" x14ac:dyDescent="0.2">
      <c r="A53" s="1">
        <v>45323</v>
      </c>
      <c r="B53" s="94">
        <v>0.57999999999999996</v>
      </c>
      <c r="C53" s="94">
        <v>0.16</v>
      </c>
      <c r="D53" s="94">
        <v>0.28999999999999998</v>
      </c>
      <c r="E53" s="94">
        <v>0.27</v>
      </c>
      <c r="F53" s="94">
        <v>0.06</v>
      </c>
      <c r="G53" s="94">
        <v>0.06</v>
      </c>
      <c r="H53" s="94">
        <v>0</v>
      </c>
      <c r="I53" s="94">
        <v>1.4200000000000002</v>
      </c>
      <c r="K53" s="94">
        <v>0.79600000000000004</v>
      </c>
      <c r="L53" s="94">
        <v>0</v>
      </c>
      <c r="M53" s="94">
        <v>0</v>
      </c>
      <c r="N53" s="94">
        <v>0.65</v>
      </c>
      <c r="O53" s="14">
        <f t="shared" si="0"/>
        <v>0.14600000000000002</v>
      </c>
    </row>
    <row r="54" spans="1:15" x14ac:dyDescent="0.2">
      <c r="A54" s="1">
        <v>45352</v>
      </c>
      <c r="B54" s="94">
        <v>0.52</v>
      </c>
      <c r="C54" s="94">
        <v>0.16</v>
      </c>
      <c r="D54" s="94">
        <v>0.26</v>
      </c>
      <c r="E54" s="94">
        <v>0.24399999999999999</v>
      </c>
      <c r="F54" s="94">
        <v>0.05</v>
      </c>
      <c r="G54" s="94">
        <v>0.05</v>
      </c>
      <c r="H54" s="94">
        <v>0</v>
      </c>
      <c r="I54" s="94">
        <v>1.2840000000000003</v>
      </c>
      <c r="K54" s="94">
        <v>0.92600000000000005</v>
      </c>
      <c r="L54" s="94">
        <v>0</v>
      </c>
      <c r="M54" s="94">
        <v>0</v>
      </c>
      <c r="N54" s="94">
        <v>0.7</v>
      </c>
      <c r="O54" s="14">
        <f t="shared" si="0"/>
        <v>0.22600000000000009</v>
      </c>
    </row>
    <row r="55" spans="1:15" x14ac:dyDescent="0.2">
      <c r="A55" s="1">
        <v>45383</v>
      </c>
      <c r="B55" s="94">
        <v>0.54</v>
      </c>
      <c r="C55" s="94">
        <v>0.12</v>
      </c>
      <c r="D55" s="94">
        <v>0.34</v>
      </c>
      <c r="E55" s="94">
        <v>0.23599999999999999</v>
      </c>
      <c r="F55" s="94">
        <v>7.0000000000000007E-2</v>
      </c>
      <c r="G55" s="94">
        <v>7.0000000000000007E-2</v>
      </c>
      <c r="H55" s="94">
        <v>0</v>
      </c>
      <c r="I55" s="94">
        <v>1.3760000000000001</v>
      </c>
      <c r="K55" s="94">
        <v>1.046</v>
      </c>
      <c r="L55" s="94">
        <v>0</v>
      </c>
      <c r="M55" s="94">
        <v>0</v>
      </c>
      <c r="N55" s="94">
        <v>0.8</v>
      </c>
      <c r="O55" s="14">
        <f t="shared" si="0"/>
        <v>0.246</v>
      </c>
    </row>
    <row r="56" spans="1:15" x14ac:dyDescent="0.2">
      <c r="A56" s="1">
        <v>45413</v>
      </c>
      <c r="B56" s="94">
        <v>0.54</v>
      </c>
      <c r="C56" s="94">
        <v>0.12</v>
      </c>
      <c r="D56" s="94">
        <v>0.3</v>
      </c>
      <c r="E56" s="94">
        <v>0.22600000000000001</v>
      </c>
      <c r="F56" s="94">
        <v>0.06</v>
      </c>
      <c r="G56" s="94">
        <v>0.06</v>
      </c>
      <c r="H56" s="94">
        <v>0</v>
      </c>
      <c r="I56" s="94">
        <v>1.306</v>
      </c>
      <c r="K56" s="94">
        <v>1.081</v>
      </c>
      <c r="L56" s="94">
        <v>0</v>
      </c>
      <c r="M56" s="94">
        <v>0</v>
      </c>
      <c r="N56" s="94">
        <v>0.8</v>
      </c>
      <c r="O56" s="14">
        <f t="shared" si="0"/>
        <v>0.28099999999999992</v>
      </c>
    </row>
    <row r="57" spans="1:15" x14ac:dyDescent="0.2">
      <c r="A57" s="1">
        <v>45444</v>
      </c>
      <c r="B57" s="94">
        <v>0.54</v>
      </c>
      <c r="C57" s="94">
        <v>0.1</v>
      </c>
      <c r="D57" s="94">
        <v>0.3</v>
      </c>
      <c r="E57" s="94">
        <v>0.247</v>
      </c>
      <c r="F57" s="94">
        <v>7.0000000000000007E-2</v>
      </c>
      <c r="G57" s="94">
        <v>7.0000000000000007E-2</v>
      </c>
      <c r="H57" s="94">
        <v>0</v>
      </c>
      <c r="I57" s="94">
        <v>1.327</v>
      </c>
      <c r="K57" s="94">
        <v>1.1926209999999999</v>
      </c>
      <c r="L57" s="94">
        <v>0</v>
      </c>
      <c r="M57" s="94">
        <v>0</v>
      </c>
      <c r="N57" s="94">
        <v>0.875</v>
      </c>
      <c r="O57" s="14">
        <f t="shared" si="0"/>
        <v>0.31762099999999993</v>
      </c>
    </row>
    <row r="58" spans="1:15" x14ac:dyDescent="0.2">
      <c r="A58" s="1">
        <v>45474</v>
      </c>
      <c r="B58" s="94">
        <v>0.5</v>
      </c>
      <c r="C58" s="94">
        <v>0.13</v>
      </c>
      <c r="D58" s="94">
        <v>0.25</v>
      </c>
      <c r="E58" s="94">
        <v>0.22600000000000001</v>
      </c>
      <c r="F58" s="94">
        <v>7.0000000000000007E-2</v>
      </c>
      <c r="G58" s="94">
        <v>7.0000000000000007E-2</v>
      </c>
      <c r="H58" s="94">
        <v>0</v>
      </c>
      <c r="I58" s="94">
        <v>1.2460000000000002</v>
      </c>
      <c r="K58" s="94">
        <v>1.3580000000000001</v>
      </c>
      <c r="L58" s="94">
        <v>0</v>
      </c>
      <c r="M58" s="94">
        <v>0</v>
      </c>
      <c r="N58" s="94">
        <v>0.875</v>
      </c>
      <c r="O58" s="14">
        <f t="shared" si="0"/>
        <v>0.4830000000000001</v>
      </c>
    </row>
    <row r="59" spans="1:15" x14ac:dyDescent="0.2">
      <c r="A59" s="1">
        <v>45505</v>
      </c>
      <c r="B59" s="94">
        <v>0.47</v>
      </c>
      <c r="C59" s="94">
        <v>0.38</v>
      </c>
      <c r="D59" s="94">
        <v>0.19</v>
      </c>
      <c r="E59" s="94">
        <v>0.22600000000000001</v>
      </c>
      <c r="F59" s="94">
        <v>7.0000000000000007E-2</v>
      </c>
      <c r="G59" s="94">
        <v>7.0000000000000007E-2</v>
      </c>
      <c r="H59" s="94">
        <v>0</v>
      </c>
      <c r="I59" s="94">
        <v>1.4060000000000001</v>
      </c>
      <c r="K59" s="94">
        <v>1.1659999999999999</v>
      </c>
      <c r="L59" s="94">
        <v>0</v>
      </c>
      <c r="M59" s="94">
        <v>0</v>
      </c>
      <c r="N59" s="94">
        <v>0.9</v>
      </c>
      <c r="O59" s="14">
        <f t="shared" si="0"/>
        <v>0.2659999999999999</v>
      </c>
    </row>
    <row r="60" spans="1:15" x14ac:dyDescent="0.2">
      <c r="A60" s="1">
        <v>45536</v>
      </c>
      <c r="B60" s="94">
        <v>0.4</v>
      </c>
      <c r="C60" s="94">
        <v>0.73</v>
      </c>
      <c r="D60" s="94">
        <v>0.28999999999999998</v>
      </c>
      <c r="E60" s="94">
        <v>0.22800000000000001</v>
      </c>
      <c r="F60" s="94">
        <v>0.1</v>
      </c>
      <c r="G60" s="94">
        <v>0.1</v>
      </c>
      <c r="H60" s="94">
        <v>0</v>
      </c>
      <c r="I60" s="94">
        <v>1.8480000000000001</v>
      </c>
      <c r="K60" s="94">
        <v>1.4610000000000001</v>
      </c>
      <c r="L60" s="94">
        <v>0</v>
      </c>
      <c r="M60" s="94">
        <v>0.29499999999999998</v>
      </c>
      <c r="N60" s="94">
        <v>0.9</v>
      </c>
      <c r="O60" s="14">
        <f t="shared" si="0"/>
        <v>0.26600000000000013</v>
      </c>
    </row>
    <row r="61" spans="1:15" x14ac:dyDescent="0.2">
      <c r="A61" s="1">
        <v>45566</v>
      </c>
      <c r="B61" s="94">
        <v>0.45</v>
      </c>
      <c r="C61" s="94">
        <v>0.23</v>
      </c>
      <c r="D61" s="94">
        <v>0.28000000000000003</v>
      </c>
      <c r="E61" s="94">
        <v>0.26600000000000001</v>
      </c>
      <c r="F61" s="94">
        <v>0.105</v>
      </c>
      <c r="G61" s="94">
        <v>0.105</v>
      </c>
      <c r="H61" s="94">
        <v>0</v>
      </c>
      <c r="I61" s="94">
        <v>1.4359999999999999</v>
      </c>
      <c r="K61" s="94">
        <v>1.2150000000000001</v>
      </c>
      <c r="L61" s="94">
        <v>0</v>
      </c>
      <c r="M61" s="94">
        <v>0</v>
      </c>
      <c r="N61" s="94">
        <v>0.9</v>
      </c>
      <c r="O61" s="14">
        <f t="shared" si="0"/>
        <v>0.31500000000000006</v>
      </c>
    </row>
    <row r="62" spans="1:15" x14ac:dyDescent="0.2">
      <c r="A62" s="1">
        <v>45597</v>
      </c>
      <c r="B62" s="94">
        <v>0.38</v>
      </c>
      <c r="C62" s="94">
        <v>0.12</v>
      </c>
      <c r="D62" s="94">
        <v>0.28000000000000003</v>
      </c>
      <c r="E62" s="94">
        <v>0.26500000000000001</v>
      </c>
      <c r="F62" s="94">
        <v>0.1</v>
      </c>
      <c r="G62" s="94">
        <v>0.1</v>
      </c>
      <c r="H62" s="94">
        <v>0</v>
      </c>
      <c r="I62" s="94">
        <v>1.2450000000000001</v>
      </c>
      <c r="K62" s="94">
        <v>1.345</v>
      </c>
      <c r="L62" s="94">
        <v>0</v>
      </c>
      <c r="M62" s="94">
        <v>0.11</v>
      </c>
      <c r="N62" s="94">
        <v>0.9</v>
      </c>
      <c r="O62" s="14">
        <f t="shared" si="0"/>
        <v>0.33499999999999985</v>
      </c>
    </row>
    <row r="63" spans="1:15" x14ac:dyDescent="0.2">
      <c r="A63" s="48">
        <v>45627</v>
      </c>
      <c r="B63" s="95" t="e">
        <v>#N/A</v>
      </c>
      <c r="C63" s="95" t="e">
        <v>#N/A</v>
      </c>
      <c r="D63" s="95" t="e">
        <v>#N/A</v>
      </c>
      <c r="E63" s="95" t="e">
        <v>#N/A</v>
      </c>
      <c r="F63" s="95" t="e">
        <v>#N/A</v>
      </c>
      <c r="G63" s="95" t="e">
        <v>#N/A</v>
      </c>
      <c r="H63" s="95" t="e">
        <v>#N/A</v>
      </c>
      <c r="I63" s="95" t="e">
        <v>#N/A</v>
      </c>
      <c r="K63" s="95" t="e">
        <v>#N/A</v>
      </c>
      <c r="L63" s="95" t="e">
        <v>#N/A</v>
      </c>
      <c r="M63" s="95" t="e">
        <v>#N/A</v>
      </c>
      <c r="N63" s="95" t="e">
        <v>#N/A</v>
      </c>
      <c r="O63" s="51" t="e">
        <f t="shared" si="0"/>
        <v>#N/A</v>
      </c>
    </row>
    <row r="64" spans="1:15" x14ac:dyDescent="0.2">
      <c r="A64" s="278" t="s">
        <v>1007</v>
      </c>
      <c r="H64" s="94"/>
    </row>
    <row r="65" spans="1:2" x14ac:dyDescent="0.2">
      <c r="A65" s="1"/>
    </row>
    <row r="66" spans="1:2" x14ac:dyDescent="0.2">
      <c r="B66" s="2"/>
    </row>
  </sheetData>
  <mergeCells count="2">
    <mergeCell ref="A25:H25"/>
    <mergeCell ref="K25:S25"/>
  </mergeCells>
  <conditionalFormatting sqref="B28:G63 I28:I63 H28:H64">
    <cfRule type="expression" dxfId="19" priority="12">
      <formula>ISNA(B28)</formula>
    </cfRule>
  </conditionalFormatting>
  <conditionalFormatting sqref="K28:N63">
    <cfRule type="expression" dxfId="18" priority="1">
      <formula>ISNA(K28)</formula>
    </cfRule>
  </conditionalFormatting>
  <hyperlinks>
    <hyperlink ref="A3" location="Contents!A1" display="Return to Contents" xr:uid="{00000000-0004-0000-0B00-000000000000}"/>
  </hyperlinks>
  <pageMargins left="0.7" right="0.7" top="0.75" bottom="0.75" header="0.3" footer="0.3"/>
  <pageSetup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AC135"/>
  <sheetViews>
    <sheetView zoomScaleNormal="100" workbookViewId="0"/>
  </sheetViews>
  <sheetFormatPr defaultColWidth="9.28515625" defaultRowHeight="15" x14ac:dyDescent="0.25"/>
  <cols>
    <col min="1" max="1" width="7.28515625" style="107" customWidth="1"/>
    <col min="2" max="2" width="9.28515625" style="107"/>
    <col min="3" max="3" width="14.7109375" style="107" customWidth="1"/>
    <col min="4" max="14" width="9.28515625" style="107"/>
    <col min="15" max="16" width="9.28515625" style="108"/>
    <col min="17" max="17" width="20.28515625" style="107" customWidth="1"/>
    <col min="18" max="18" width="11.5703125" style="107" customWidth="1"/>
    <col min="19" max="27" width="9.28515625" style="107"/>
    <col min="28" max="29" width="9.28515625" style="108"/>
    <col min="30" max="16384" width="9.28515625" style="107"/>
  </cols>
  <sheetData>
    <row r="1" spans="1:18" x14ac:dyDescent="0.25">
      <c r="M1" s="120"/>
    </row>
    <row r="2" spans="1:18" ht="15.75" x14ac:dyDescent="0.25">
      <c r="A2" s="31" t="s">
        <v>977</v>
      </c>
      <c r="M2" s="120"/>
    </row>
    <row r="3" spans="1:18" x14ac:dyDescent="0.25">
      <c r="A3" s="16" t="s">
        <v>16</v>
      </c>
      <c r="M3" s="120"/>
      <c r="R3" s="112"/>
    </row>
    <row r="4" spans="1:18" x14ac:dyDescent="0.25">
      <c r="A4" s="112"/>
      <c r="B4" s="116"/>
      <c r="C4" s="116"/>
      <c r="D4" s="116"/>
      <c r="E4" s="116"/>
      <c r="F4" s="116"/>
      <c r="G4" s="116"/>
      <c r="H4" s="116"/>
      <c r="I4" s="116"/>
      <c r="J4" s="116"/>
      <c r="K4" s="116"/>
      <c r="R4" s="112"/>
    </row>
    <row r="5" spans="1:18" x14ac:dyDescent="0.25">
      <c r="A5" s="112"/>
      <c r="B5" s="116"/>
      <c r="C5" s="116"/>
      <c r="D5" s="116"/>
      <c r="E5" s="116"/>
      <c r="F5" s="116"/>
      <c r="G5" s="116"/>
      <c r="H5" s="116"/>
      <c r="I5" s="116"/>
      <c r="J5" s="116"/>
      <c r="K5" s="116"/>
      <c r="Q5" s="142" t="s">
        <v>343</v>
      </c>
      <c r="R5" s="143"/>
    </row>
    <row r="6" spans="1:18" x14ac:dyDescent="0.25">
      <c r="B6" s="116"/>
      <c r="C6" s="116"/>
      <c r="D6" s="116"/>
      <c r="E6" s="116"/>
      <c r="F6" s="116"/>
      <c r="G6" s="116"/>
      <c r="H6" s="116"/>
      <c r="I6" s="116"/>
      <c r="J6" s="116"/>
      <c r="K6" s="116"/>
      <c r="Q6" s="175" t="s">
        <v>279</v>
      </c>
      <c r="R6" s="336" t="s">
        <v>278</v>
      </c>
    </row>
    <row r="7" spans="1:18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Q7" s="176" t="s">
        <v>280</v>
      </c>
      <c r="R7" s="242" t="s">
        <v>281</v>
      </c>
    </row>
    <row r="8" spans="1:18" x14ac:dyDescent="0.25">
      <c r="B8" s="116"/>
      <c r="C8" s="116"/>
      <c r="D8" s="116"/>
      <c r="E8" s="116"/>
      <c r="F8" s="116"/>
      <c r="G8" s="116"/>
      <c r="H8" s="116"/>
      <c r="I8" s="116"/>
      <c r="J8" s="116"/>
      <c r="K8" s="116"/>
      <c r="Q8" s="337" t="s">
        <v>277</v>
      </c>
      <c r="R8" s="338" t="s">
        <v>276</v>
      </c>
    </row>
    <row r="9" spans="1:18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</row>
    <row r="10" spans="1:18" x14ac:dyDescent="0.25">
      <c r="B10" s="116"/>
      <c r="C10" s="116"/>
      <c r="D10" s="116"/>
      <c r="E10" s="116"/>
      <c r="F10" s="116"/>
      <c r="G10" s="116"/>
      <c r="H10" s="116"/>
      <c r="I10" s="116"/>
      <c r="J10" s="116"/>
      <c r="K10" s="116"/>
    </row>
    <row r="11" spans="1:18" x14ac:dyDescent="0.25">
      <c r="B11" s="116"/>
      <c r="C11" s="116"/>
      <c r="D11" s="116"/>
      <c r="E11" s="116"/>
      <c r="F11" s="116"/>
      <c r="G11" s="116"/>
      <c r="H11" s="116"/>
      <c r="I11" s="116"/>
      <c r="J11" s="116"/>
      <c r="K11" s="116"/>
    </row>
    <row r="12" spans="1:18" x14ac:dyDescent="0.25">
      <c r="B12" s="116"/>
      <c r="C12" s="116"/>
      <c r="D12" s="116"/>
      <c r="E12" s="116"/>
      <c r="F12" s="116"/>
      <c r="G12" s="116"/>
      <c r="H12" s="116"/>
      <c r="I12" s="116"/>
      <c r="J12" s="116"/>
      <c r="K12" s="116"/>
    </row>
    <row r="13" spans="1:18" x14ac:dyDescent="0.25">
      <c r="B13" s="116"/>
      <c r="C13" s="116"/>
      <c r="D13" s="116"/>
      <c r="E13" s="116"/>
      <c r="F13" s="116"/>
      <c r="G13" s="116"/>
      <c r="H13" s="116"/>
      <c r="I13" s="116"/>
      <c r="J13" s="116"/>
      <c r="K13" s="116"/>
    </row>
    <row r="14" spans="1:18" x14ac:dyDescent="0.25">
      <c r="B14" s="116"/>
      <c r="C14" s="116"/>
      <c r="D14" s="116"/>
      <c r="E14" s="116"/>
      <c r="F14" s="116"/>
      <c r="G14" s="116"/>
      <c r="H14" s="116"/>
      <c r="I14" s="116"/>
      <c r="J14" s="116"/>
      <c r="K14" s="116"/>
    </row>
    <row r="15" spans="1:18" x14ac:dyDescent="0.25">
      <c r="B15" s="116"/>
      <c r="C15" s="116"/>
      <c r="D15" s="116"/>
      <c r="E15" s="116"/>
      <c r="F15" s="116"/>
      <c r="G15" s="116"/>
      <c r="H15" s="116"/>
      <c r="I15" s="116"/>
      <c r="J15" s="116"/>
      <c r="K15" s="116"/>
    </row>
    <row r="16" spans="1:18" x14ac:dyDescent="0.25">
      <c r="B16" s="116"/>
      <c r="C16" s="116"/>
      <c r="D16" s="116"/>
      <c r="E16" s="116"/>
      <c r="F16" s="116"/>
      <c r="G16" s="116"/>
      <c r="H16" s="116"/>
      <c r="I16" s="116"/>
      <c r="J16" s="116"/>
      <c r="K16" s="116"/>
    </row>
    <row r="17" spans="2:29" x14ac:dyDescent="0.25">
      <c r="B17" s="116"/>
      <c r="C17" s="116"/>
      <c r="D17" s="116"/>
      <c r="E17" s="116"/>
      <c r="F17" s="116"/>
      <c r="G17" s="116"/>
      <c r="H17" s="116"/>
      <c r="I17" s="116"/>
      <c r="J17" s="116"/>
      <c r="K17" s="116"/>
    </row>
    <row r="18" spans="2:29" x14ac:dyDescent="0.25">
      <c r="B18" s="116"/>
      <c r="C18" s="116"/>
      <c r="D18" s="116"/>
      <c r="E18" s="116"/>
      <c r="F18" s="116"/>
      <c r="G18" s="116"/>
      <c r="H18" s="116"/>
      <c r="I18" s="116"/>
      <c r="J18" s="116"/>
      <c r="K18" s="116"/>
    </row>
    <row r="19" spans="2:29" x14ac:dyDescent="0.25">
      <c r="B19" s="116"/>
      <c r="C19" s="116"/>
      <c r="D19" s="147"/>
      <c r="E19" s="147"/>
      <c r="F19" s="116"/>
      <c r="G19" s="116"/>
      <c r="H19" s="116"/>
      <c r="I19" s="116"/>
      <c r="J19" s="116"/>
      <c r="K19" s="116"/>
    </row>
    <row r="20" spans="2:29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</row>
    <row r="21" spans="2:29" x14ac:dyDescent="0.25">
      <c r="B21" s="116"/>
      <c r="C21" s="116"/>
      <c r="D21" s="116"/>
      <c r="E21" s="116"/>
      <c r="F21" s="116"/>
      <c r="G21" s="116"/>
      <c r="H21" s="116"/>
      <c r="I21" s="116"/>
      <c r="J21" s="116"/>
      <c r="K21" s="116"/>
    </row>
    <row r="22" spans="2:29" x14ac:dyDescent="0.25">
      <c r="B22" s="116"/>
      <c r="C22" s="116"/>
      <c r="D22" s="116"/>
      <c r="E22" s="116"/>
      <c r="F22" s="116"/>
      <c r="G22" s="116"/>
      <c r="H22" s="116"/>
      <c r="I22" s="116"/>
      <c r="J22" s="116"/>
      <c r="K22" s="116"/>
    </row>
    <row r="24" spans="2:29" x14ac:dyDescent="0.25">
      <c r="B24"/>
      <c r="C24"/>
      <c r="D24" s="479" t="s">
        <v>48</v>
      </c>
      <c r="E24" s="479"/>
      <c r="F24" s="479"/>
      <c r="G24" s="479"/>
      <c r="H24" s="479"/>
      <c r="I24" s="23"/>
      <c r="J24" s="479" t="s">
        <v>284</v>
      </c>
      <c r="K24" s="479"/>
      <c r="L24" s="479"/>
      <c r="M24" s="479"/>
    </row>
    <row r="25" spans="2:29" x14ac:dyDescent="0.25">
      <c r="B25" s="8"/>
      <c r="C25" s="8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</row>
    <row r="26" spans="2:29" s="119" customFormat="1" ht="12.75" x14ac:dyDescent="0.2">
      <c r="B26" s="21"/>
      <c r="C26" s="21" t="s">
        <v>279</v>
      </c>
      <c r="D26" s="321">
        <v>1.6878833895714285</v>
      </c>
      <c r="E26" s="321">
        <v>2.4033992095238097</v>
      </c>
      <c r="F26" s="321">
        <v>1.9620342025714284</v>
      </c>
      <c r="G26" s="321">
        <v>1.9163946922619046</v>
      </c>
      <c r="H26" s="321">
        <v>1.7517951624999999</v>
      </c>
      <c r="I26" s="322"/>
      <c r="J26" s="20">
        <f t="shared" ref="J26:M28" si="0">E26-D26</f>
        <v>0.71551581995238123</v>
      </c>
      <c r="K26" s="20">
        <f t="shared" si="0"/>
        <v>-0.44136500695238134</v>
      </c>
      <c r="L26" s="20">
        <f t="shared" si="0"/>
        <v>-4.5639510309523734E-2</v>
      </c>
      <c r="M26" s="20">
        <f t="shared" si="0"/>
        <v>-0.16459952976190473</v>
      </c>
      <c r="O26" s="154"/>
      <c r="P26" s="154"/>
      <c r="AB26" s="154"/>
      <c r="AC26" s="154"/>
    </row>
    <row r="27" spans="2:29" s="119" customFormat="1" ht="12.75" x14ac:dyDescent="0.2">
      <c r="C27" s="21" t="s">
        <v>282</v>
      </c>
      <c r="D27" s="321">
        <f>+D29-D26</f>
        <v>0.50144994272857146</v>
      </c>
      <c r="E27" s="321">
        <f>+E29-E26</f>
        <v>0.68274945057619041</v>
      </c>
      <c r="F27" s="321">
        <f>+F29-F26</f>
        <v>0.67738086942857145</v>
      </c>
      <c r="G27" s="321">
        <f>+G29-G26</f>
        <v>0.43926756403809541</v>
      </c>
      <c r="H27" s="321">
        <f>+H29-H26</f>
        <v>0.5041870422000001</v>
      </c>
      <c r="I27" s="322"/>
      <c r="J27" s="20">
        <f t="shared" si="0"/>
        <v>0.18129950784761895</v>
      </c>
      <c r="K27" s="20">
        <f t="shared" si="0"/>
        <v>-5.368581147618956E-3</v>
      </c>
      <c r="L27" s="20">
        <f t="shared" si="0"/>
        <v>-0.23811330539047604</v>
      </c>
      <c r="M27" s="20">
        <f t="shared" si="0"/>
        <v>6.4919478161904687E-2</v>
      </c>
      <c r="O27" s="154"/>
      <c r="P27" s="154"/>
      <c r="AB27" s="154"/>
      <c r="AC27" s="154"/>
    </row>
    <row r="28" spans="2:29" s="119" customFormat="1" ht="12.75" x14ac:dyDescent="0.2">
      <c r="C28" s="123" t="s">
        <v>283</v>
      </c>
      <c r="D28" s="323">
        <f>+D30-D29</f>
        <v>0.82952622230000017</v>
      </c>
      <c r="E28" s="323">
        <f>+E30-E29</f>
        <v>0.88350473529999984</v>
      </c>
      <c r="F28" s="323">
        <f>+F30-F29</f>
        <v>0.88188028689999998</v>
      </c>
      <c r="G28" s="323">
        <f>+G30-G29</f>
        <v>0.95739168289999954</v>
      </c>
      <c r="H28" s="323">
        <f>+H30-H29</f>
        <v>0.93222210699999986</v>
      </c>
      <c r="I28" s="324"/>
      <c r="J28" s="325">
        <f t="shared" si="0"/>
        <v>5.3978512999999673E-2</v>
      </c>
      <c r="K28" s="325">
        <f t="shared" si="0"/>
        <v>-1.6244483999998671E-3</v>
      </c>
      <c r="L28" s="325">
        <f t="shared" si="0"/>
        <v>7.5511395999999564E-2</v>
      </c>
      <c r="M28" s="325">
        <f t="shared" si="0"/>
        <v>-2.5169575899999685E-2</v>
      </c>
      <c r="O28" s="154"/>
      <c r="P28" s="154"/>
      <c r="AB28" s="154"/>
      <c r="AC28" s="154"/>
    </row>
    <row r="29" spans="2:29" s="119" customFormat="1" ht="12.75" x14ac:dyDescent="0.2">
      <c r="C29" s="21" t="s">
        <v>280</v>
      </c>
      <c r="D29" s="321">
        <v>2.1893333322999999</v>
      </c>
      <c r="E29" s="321">
        <v>3.0861486601000001</v>
      </c>
      <c r="F29" s="321">
        <v>2.6394150719999998</v>
      </c>
      <c r="G29" s="321">
        <v>2.3556622563</v>
      </c>
      <c r="H29" s="321">
        <v>2.2559822047</v>
      </c>
      <c r="I29" s="322"/>
      <c r="J29" s="20">
        <f t="shared" ref="J29:M30" si="1">E29-D29</f>
        <v>0.89681532780000017</v>
      </c>
      <c r="K29" s="20">
        <f t="shared" si="1"/>
        <v>-0.4467335881000003</v>
      </c>
      <c r="L29" s="20">
        <f t="shared" si="1"/>
        <v>-0.28375281569999977</v>
      </c>
      <c r="M29" s="20">
        <f t="shared" si="1"/>
        <v>-9.9680051600000041E-2</v>
      </c>
      <c r="O29" s="154"/>
      <c r="P29" s="154"/>
      <c r="AB29" s="154"/>
      <c r="AC29" s="154"/>
    </row>
    <row r="30" spans="2:29" s="119" customFormat="1" ht="12.75" x14ac:dyDescent="0.2">
      <c r="B30" s="344"/>
      <c r="C30" s="326" t="s">
        <v>277</v>
      </c>
      <c r="D30" s="411">
        <v>3.0188595546000001</v>
      </c>
      <c r="E30" s="411">
        <v>3.9696533954</v>
      </c>
      <c r="F30" s="411">
        <v>3.5212953588999998</v>
      </c>
      <c r="G30" s="411">
        <v>3.3130539391999996</v>
      </c>
      <c r="H30" s="411">
        <v>3.1882043116999998</v>
      </c>
      <c r="I30" s="327"/>
      <c r="J30" s="50">
        <f t="shared" si="1"/>
        <v>0.95079384079999985</v>
      </c>
      <c r="K30" s="50">
        <f t="shared" si="1"/>
        <v>-0.44835803650000017</v>
      </c>
      <c r="L30" s="50">
        <f t="shared" si="1"/>
        <v>-0.20824141970000021</v>
      </c>
      <c r="M30" s="50">
        <f t="shared" si="1"/>
        <v>-0.12484962749999973</v>
      </c>
      <c r="O30" s="154"/>
      <c r="P30" s="154"/>
      <c r="AB30" s="154"/>
      <c r="AC30" s="154"/>
    </row>
    <row r="31" spans="2:29" s="119" customFormat="1" ht="12.75" x14ac:dyDescent="0.2">
      <c r="B31" s="21"/>
      <c r="C31" s="57"/>
      <c r="D31" s="321"/>
      <c r="E31" s="321"/>
      <c r="F31" s="321"/>
      <c r="G31" s="321"/>
      <c r="H31" s="321"/>
      <c r="I31" s="21"/>
      <c r="J31" s="20">
        <f>+SUM(J26:J28)</f>
        <v>0.95079384079999985</v>
      </c>
      <c r="K31" s="20">
        <f>+SUM(K26:K28)</f>
        <v>-0.44835803650000017</v>
      </c>
      <c r="L31" s="20">
        <f>+SUM(L26:L28)</f>
        <v>-0.20824141970000021</v>
      </c>
      <c r="M31" s="20">
        <f>+SUM(M26:M28)</f>
        <v>-0.12484962749999973</v>
      </c>
      <c r="O31" s="154"/>
      <c r="P31" s="154"/>
      <c r="AB31" s="154"/>
      <c r="AC31" s="154"/>
    </row>
    <row r="32" spans="2:29" x14ac:dyDescent="0.25">
      <c r="B32" s="278" t="s">
        <v>1012</v>
      </c>
      <c r="C32"/>
      <c r="D32"/>
      <c r="E32" s="2"/>
      <c r="F32"/>
      <c r="G32"/>
      <c r="H32"/>
      <c r="I32"/>
      <c r="J32" s="2"/>
      <c r="K32" s="19"/>
      <c r="L32" s="19"/>
      <c r="M32" s="19"/>
    </row>
    <row r="35" spans="2:29" s="119" customFormat="1" ht="12.75" x14ac:dyDescent="0.2">
      <c r="D35" s="119" t="s">
        <v>490</v>
      </c>
      <c r="E35" s="119" t="s">
        <v>494</v>
      </c>
      <c r="F35" s="119" t="s">
        <v>447</v>
      </c>
      <c r="G35" s="119" t="s">
        <v>457</v>
      </c>
      <c r="I35" s="189" t="s">
        <v>491</v>
      </c>
      <c r="J35" s="119" t="s">
        <v>493</v>
      </c>
      <c r="K35" s="119" t="s">
        <v>492</v>
      </c>
      <c r="L35" s="119" t="s">
        <v>457</v>
      </c>
      <c r="O35" s="154"/>
      <c r="P35" s="154"/>
      <c r="AB35" s="154"/>
      <c r="AC35" s="154"/>
    </row>
    <row r="36" spans="2:29" s="119" customFormat="1" ht="12.75" x14ac:dyDescent="0.2">
      <c r="B36" s="119">
        <f t="shared" ref="B36:B87" si="2">YEAR(C36)</f>
        <v>2021</v>
      </c>
      <c r="C36" s="331">
        <v>44197</v>
      </c>
      <c r="D36" s="332">
        <v>2.3342499999999999</v>
      </c>
      <c r="E36" s="115" t="e">
        <v>#N/A</v>
      </c>
      <c r="F36" s="333"/>
      <c r="G36" s="333">
        <v>2.3342499999999999</v>
      </c>
      <c r="H36" s="334"/>
      <c r="I36" s="332">
        <v>1.3040476190476191</v>
      </c>
      <c r="J36" s="115" t="e">
        <v>#N/A</v>
      </c>
      <c r="K36" s="333"/>
      <c r="L36" s="333">
        <v>1.3040476190476191</v>
      </c>
      <c r="M36" s="334"/>
      <c r="O36" s="154"/>
      <c r="P36" s="154"/>
      <c r="AB36" s="154"/>
      <c r="AC36" s="154"/>
    </row>
    <row r="37" spans="2:29" s="119" customFormat="1" ht="12.75" x14ac:dyDescent="0.2">
      <c r="B37" s="119">
        <f t="shared" si="2"/>
        <v>2021</v>
      </c>
      <c r="C37" s="331">
        <v>44228</v>
      </c>
      <c r="D37" s="332">
        <v>2.5009999999999999</v>
      </c>
      <c r="E37" s="115" t="e">
        <v>#N/A</v>
      </c>
      <c r="F37" s="333">
        <f t="shared" ref="F37:F46" si="3">AVERAGEIF($B$36:$B$95,B37,$G$36:$G$95)</f>
        <v>3.0011208333333332</v>
      </c>
      <c r="G37" s="333">
        <v>2.5009999999999999</v>
      </c>
      <c r="H37" s="334"/>
      <c r="I37" s="332">
        <v>1.4828571428571429</v>
      </c>
      <c r="J37" s="115" t="e">
        <v>#N/A</v>
      </c>
      <c r="K37" s="333">
        <f t="shared" ref="K37:K46" si="4">AVERAGEIF($B$36:$B$95,B37,$L$36:$L$95)</f>
        <v>1.682797619047619</v>
      </c>
      <c r="L37" s="333">
        <v>1.4828571428571429</v>
      </c>
      <c r="M37" s="334"/>
      <c r="O37" s="154"/>
      <c r="P37" s="154"/>
      <c r="AB37" s="154"/>
      <c r="AC37" s="154"/>
    </row>
    <row r="38" spans="2:29" s="119" customFormat="1" ht="12.75" x14ac:dyDescent="0.2">
      <c r="B38" s="119">
        <f t="shared" si="2"/>
        <v>2021</v>
      </c>
      <c r="C38" s="331">
        <v>44256</v>
      </c>
      <c r="D38" s="332">
        <v>2.8104</v>
      </c>
      <c r="E38" s="115" t="e">
        <v>#N/A</v>
      </c>
      <c r="F38" s="333">
        <f t="shared" si="3"/>
        <v>3.0011208333333332</v>
      </c>
      <c r="G38" s="333">
        <v>2.8104</v>
      </c>
      <c r="H38" s="334"/>
      <c r="I38" s="332">
        <v>1.5573809523809523</v>
      </c>
      <c r="J38" s="115" t="e">
        <v>#N/A</v>
      </c>
      <c r="K38" s="333">
        <f t="shared" si="4"/>
        <v>1.682797619047619</v>
      </c>
      <c r="L38" s="333">
        <v>1.5573809523809523</v>
      </c>
      <c r="M38" s="334"/>
      <c r="O38" s="154"/>
      <c r="P38" s="154"/>
      <c r="AB38" s="154"/>
      <c r="AC38" s="154"/>
    </row>
    <row r="39" spans="2:29" s="119" customFormat="1" ht="12.75" x14ac:dyDescent="0.2">
      <c r="B39" s="119">
        <f t="shared" si="2"/>
        <v>2021</v>
      </c>
      <c r="C39" s="331">
        <v>44287</v>
      </c>
      <c r="D39" s="332">
        <v>2.85825</v>
      </c>
      <c r="E39" s="115" t="e">
        <v>#N/A</v>
      </c>
      <c r="F39" s="333">
        <f t="shared" si="3"/>
        <v>3.0011208333333332</v>
      </c>
      <c r="G39" s="333">
        <v>2.85825</v>
      </c>
      <c r="H39" s="334"/>
      <c r="I39" s="332">
        <v>1.5430952380952381</v>
      </c>
      <c r="J39" s="115" t="e">
        <v>#N/A</v>
      </c>
      <c r="K39" s="333">
        <f t="shared" si="4"/>
        <v>1.682797619047619</v>
      </c>
      <c r="L39" s="333">
        <v>1.5430952380952381</v>
      </c>
      <c r="M39" s="334"/>
      <c r="O39" s="154"/>
      <c r="P39" s="154"/>
      <c r="AB39" s="154"/>
      <c r="AC39" s="154"/>
    </row>
    <row r="40" spans="2:29" s="119" customFormat="1" ht="12.75" x14ac:dyDescent="0.2">
      <c r="B40" s="119">
        <f t="shared" si="2"/>
        <v>2021</v>
      </c>
      <c r="C40" s="331">
        <v>44317</v>
      </c>
      <c r="D40" s="332">
        <v>2.9851999999999999</v>
      </c>
      <c r="E40" s="115" t="e">
        <v>#N/A</v>
      </c>
      <c r="F40" s="333">
        <f t="shared" si="3"/>
        <v>3.0011208333333332</v>
      </c>
      <c r="G40" s="333">
        <v>2.9851999999999999</v>
      </c>
      <c r="H40" s="334"/>
      <c r="I40" s="332">
        <v>1.6316666666666666</v>
      </c>
      <c r="J40" s="115" t="e">
        <v>#N/A</v>
      </c>
      <c r="K40" s="333">
        <f t="shared" si="4"/>
        <v>1.682797619047619</v>
      </c>
      <c r="L40" s="333">
        <v>1.6316666666666666</v>
      </c>
      <c r="M40" s="334"/>
      <c r="O40" s="154"/>
      <c r="P40" s="154"/>
      <c r="AB40" s="154"/>
      <c r="AC40" s="154"/>
    </row>
    <row r="41" spans="2:29" s="119" customFormat="1" ht="12.75" x14ac:dyDescent="0.2">
      <c r="B41" s="119">
        <f t="shared" si="2"/>
        <v>2021</v>
      </c>
      <c r="C41" s="331">
        <v>44348</v>
      </c>
      <c r="D41" s="332">
        <v>3.0637500000000002</v>
      </c>
      <c r="E41" s="115" t="e">
        <v>#N/A</v>
      </c>
      <c r="F41" s="333">
        <f t="shared" si="3"/>
        <v>3.0011208333333332</v>
      </c>
      <c r="G41" s="333">
        <v>3.0637500000000002</v>
      </c>
      <c r="H41" s="334"/>
      <c r="I41" s="332">
        <v>1.7419047619047618</v>
      </c>
      <c r="J41" s="115" t="e">
        <v>#N/A</v>
      </c>
      <c r="K41" s="333">
        <f t="shared" si="4"/>
        <v>1.682797619047619</v>
      </c>
      <c r="L41" s="333">
        <v>1.7419047619047618</v>
      </c>
      <c r="M41" s="334"/>
      <c r="O41" s="154"/>
      <c r="P41" s="154"/>
      <c r="AB41" s="154"/>
      <c r="AC41" s="154"/>
    </row>
    <row r="42" spans="2:29" s="119" customFormat="1" ht="12.75" x14ac:dyDescent="0.2">
      <c r="B42" s="119">
        <f t="shared" si="2"/>
        <v>2021</v>
      </c>
      <c r="C42" s="331">
        <v>44378</v>
      </c>
      <c r="D42" s="332">
        <v>3.1360000000000001</v>
      </c>
      <c r="E42" s="115" t="e">
        <v>#N/A</v>
      </c>
      <c r="F42" s="333">
        <f t="shared" si="3"/>
        <v>3.0011208333333332</v>
      </c>
      <c r="G42" s="333">
        <v>3.1360000000000001</v>
      </c>
      <c r="H42" s="334"/>
      <c r="I42" s="332">
        <v>1.7897619047619049</v>
      </c>
      <c r="J42" s="115" t="e">
        <v>#N/A</v>
      </c>
      <c r="K42" s="333">
        <f t="shared" si="4"/>
        <v>1.682797619047619</v>
      </c>
      <c r="L42" s="333">
        <v>1.7897619047619049</v>
      </c>
      <c r="M42" s="334"/>
      <c r="O42" s="154"/>
      <c r="P42" s="154"/>
      <c r="AB42" s="154"/>
      <c r="AC42" s="154"/>
    </row>
    <row r="43" spans="2:29" s="119" customFormat="1" ht="12.75" x14ac:dyDescent="0.2">
      <c r="B43" s="119">
        <f t="shared" si="2"/>
        <v>2021</v>
      </c>
      <c r="C43" s="331">
        <v>44409</v>
      </c>
      <c r="D43" s="332">
        <v>3.1577999999999999</v>
      </c>
      <c r="E43" s="115" t="e">
        <v>#N/A</v>
      </c>
      <c r="F43" s="333">
        <f t="shared" si="3"/>
        <v>3.0011208333333332</v>
      </c>
      <c r="G43" s="333">
        <v>3.1577999999999999</v>
      </c>
      <c r="H43" s="334"/>
      <c r="I43" s="332">
        <v>1.6845238095238095</v>
      </c>
      <c r="J43" s="115" t="e">
        <v>#N/A</v>
      </c>
      <c r="K43" s="333">
        <f t="shared" si="4"/>
        <v>1.682797619047619</v>
      </c>
      <c r="L43" s="333">
        <v>1.6845238095238095</v>
      </c>
      <c r="M43" s="334"/>
      <c r="O43" s="154"/>
      <c r="P43" s="154"/>
      <c r="AB43" s="154"/>
      <c r="AC43" s="154"/>
    </row>
    <row r="44" spans="2:29" s="119" customFormat="1" ht="12.75" x14ac:dyDescent="0.2">
      <c r="B44" s="119">
        <f t="shared" si="2"/>
        <v>2021</v>
      </c>
      <c r="C44" s="331">
        <v>44440</v>
      </c>
      <c r="D44" s="332">
        <v>3.1749999999999998</v>
      </c>
      <c r="E44" s="115" t="e">
        <v>#N/A</v>
      </c>
      <c r="F44" s="333">
        <f t="shared" si="3"/>
        <v>3.0011208333333332</v>
      </c>
      <c r="G44" s="333">
        <v>3.1749999999999998</v>
      </c>
      <c r="H44" s="334"/>
      <c r="I44" s="332">
        <v>1.7735714285714284</v>
      </c>
      <c r="J44" s="115" t="e">
        <v>#N/A</v>
      </c>
      <c r="K44" s="333">
        <f t="shared" si="4"/>
        <v>1.682797619047619</v>
      </c>
      <c r="L44" s="333">
        <v>1.7735714285714284</v>
      </c>
      <c r="M44" s="334"/>
      <c r="O44" s="154"/>
      <c r="P44" s="154"/>
      <c r="AB44" s="154"/>
      <c r="AC44" s="154"/>
    </row>
    <row r="45" spans="2:29" s="119" customFormat="1" ht="12.75" x14ac:dyDescent="0.2">
      <c r="B45" s="119">
        <f t="shared" si="2"/>
        <v>2021</v>
      </c>
      <c r="C45" s="331">
        <v>44470</v>
      </c>
      <c r="D45" s="332">
        <v>3.2905000000000002</v>
      </c>
      <c r="E45" s="115" t="e">
        <v>#N/A</v>
      </c>
      <c r="F45" s="333">
        <f t="shared" si="3"/>
        <v>3.0011208333333332</v>
      </c>
      <c r="G45" s="333">
        <v>3.2905000000000002</v>
      </c>
      <c r="H45" s="334"/>
      <c r="I45" s="332">
        <v>1.9890476190476192</v>
      </c>
      <c r="J45" s="115" t="e">
        <v>#N/A</v>
      </c>
      <c r="K45" s="333">
        <f t="shared" si="4"/>
        <v>1.682797619047619</v>
      </c>
      <c r="L45" s="333">
        <v>1.9890476190476192</v>
      </c>
      <c r="M45" s="334"/>
      <c r="O45" s="154"/>
      <c r="P45" s="154"/>
      <c r="AB45" s="154"/>
      <c r="AC45" s="154"/>
    </row>
    <row r="46" spans="2:29" s="119" customFormat="1" ht="12.75" x14ac:dyDescent="0.2">
      <c r="B46" s="119">
        <f t="shared" si="2"/>
        <v>2021</v>
      </c>
      <c r="C46" s="331">
        <v>44501</v>
      </c>
      <c r="D46" s="332">
        <v>3.3948</v>
      </c>
      <c r="E46" s="115" t="e">
        <v>#N/A</v>
      </c>
      <c r="F46" s="333">
        <f t="shared" si="3"/>
        <v>3.0011208333333332</v>
      </c>
      <c r="G46" s="333">
        <v>3.3948</v>
      </c>
      <c r="H46" s="334"/>
      <c r="I46" s="332">
        <v>1.9297619047619048</v>
      </c>
      <c r="J46" s="115" t="e">
        <v>#N/A</v>
      </c>
      <c r="K46" s="333">
        <f t="shared" si="4"/>
        <v>1.682797619047619</v>
      </c>
      <c r="L46" s="333">
        <v>1.9297619047619048</v>
      </c>
      <c r="M46" s="334"/>
      <c r="O46" s="154"/>
      <c r="P46" s="154"/>
      <c r="AB46" s="154"/>
      <c r="AC46" s="154"/>
    </row>
    <row r="47" spans="2:29" s="119" customFormat="1" ht="12.75" x14ac:dyDescent="0.2">
      <c r="B47" s="119">
        <f t="shared" si="2"/>
        <v>2021</v>
      </c>
      <c r="C47" s="331">
        <v>44531</v>
      </c>
      <c r="D47" s="332">
        <v>3.3064999999999998</v>
      </c>
      <c r="E47" s="115" t="e">
        <v>#N/A</v>
      </c>
      <c r="F47" s="333"/>
      <c r="G47" s="333">
        <v>3.3064999999999998</v>
      </c>
      <c r="H47" s="334"/>
      <c r="I47" s="332">
        <v>1.7659523809523809</v>
      </c>
      <c r="J47" s="115" t="e">
        <v>#N/A</v>
      </c>
      <c r="K47" s="333"/>
      <c r="L47" s="333">
        <v>1.7659523809523809</v>
      </c>
      <c r="M47" s="334"/>
      <c r="O47" s="154"/>
      <c r="P47" s="154"/>
      <c r="AB47" s="154"/>
      <c r="AC47" s="154"/>
    </row>
    <row r="48" spans="2:29" s="119" customFormat="1" ht="12.75" x14ac:dyDescent="0.2">
      <c r="B48" s="119">
        <f t="shared" si="2"/>
        <v>2022</v>
      </c>
      <c r="C48" s="331">
        <v>44562</v>
      </c>
      <c r="D48" s="332">
        <v>3.3146</v>
      </c>
      <c r="E48" s="115" t="e">
        <v>#N/A</v>
      </c>
      <c r="F48" s="333"/>
      <c r="G48" s="333">
        <v>3.3146</v>
      </c>
      <c r="H48" s="334"/>
      <c r="I48" s="332">
        <v>2.0597619047619049</v>
      </c>
      <c r="J48" s="115" t="e">
        <v>#N/A</v>
      </c>
      <c r="K48" s="333"/>
      <c r="L48" s="333">
        <v>2.0597619047619049</v>
      </c>
      <c r="M48" s="334"/>
      <c r="O48" s="154"/>
      <c r="P48" s="154"/>
      <c r="AB48" s="154"/>
      <c r="AC48" s="154"/>
    </row>
    <row r="49" spans="2:29" s="119" customFormat="1" ht="12.75" x14ac:dyDescent="0.2">
      <c r="B49" s="119">
        <f t="shared" si="2"/>
        <v>2022</v>
      </c>
      <c r="C49" s="331">
        <v>44593</v>
      </c>
      <c r="D49" s="332">
        <v>3.5172500000000002</v>
      </c>
      <c r="E49" s="115" t="e">
        <v>#N/A</v>
      </c>
      <c r="F49" s="333">
        <f>AVERAGEIF($B$36:$B$95,B49,$G$36:$G$95)</f>
        <v>3.9566166666666667</v>
      </c>
      <c r="G49" s="333">
        <v>3.5172500000000002</v>
      </c>
      <c r="H49" s="334"/>
      <c r="I49" s="332">
        <v>2.3126190476190476</v>
      </c>
      <c r="J49" s="115" t="e">
        <v>#N/A</v>
      </c>
      <c r="K49" s="333">
        <f>AVERAGEIF($B$36:$B$95,B49,$L$36:$L$95)</f>
        <v>2.3995436507936505</v>
      </c>
      <c r="L49" s="333">
        <v>2.3126190476190476</v>
      </c>
      <c r="M49" s="334"/>
      <c r="O49" s="154"/>
      <c r="P49" s="154"/>
      <c r="AB49" s="154"/>
      <c r="AC49" s="154"/>
    </row>
    <row r="50" spans="2:29" s="119" customFormat="1" ht="12.75" x14ac:dyDescent="0.2">
      <c r="B50" s="119">
        <f t="shared" si="2"/>
        <v>2022</v>
      </c>
      <c r="C50" s="331">
        <v>44621</v>
      </c>
      <c r="D50" s="332">
        <v>4.2217500000000001</v>
      </c>
      <c r="E50" s="115" t="e">
        <v>#N/A</v>
      </c>
      <c r="F50" s="333">
        <f t="shared" ref="F50:F58" si="5">AVERAGEIF($B$36:$B$95,B50,$G$36:$G$95)</f>
        <v>3.9566166666666667</v>
      </c>
      <c r="G50" s="333">
        <v>4.2217500000000001</v>
      </c>
      <c r="H50" s="334"/>
      <c r="I50" s="332">
        <v>2.7916666666666665</v>
      </c>
      <c r="J50" s="115" t="e">
        <v>#N/A</v>
      </c>
      <c r="K50" s="333">
        <f t="shared" ref="K50:K58" si="6">AVERAGEIF($B$36:$B$95,B50,$L$36:$L$95)</f>
        <v>2.3995436507936505</v>
      </c>
      <c r="L50" s="333">
        <v>2.7916666666666665</v>
      </c>
      <c r="M50" s="334"/>
      <c r="O50" s="154"/>
      <c r="P50" s="154"/>
      <c r="AB50" s="154"/>
      <c r="AC50" s="154"/>
    </row>
    <row r="51" spans="2:29" s="119" customFormat="1" ht="12.75" x14ac:dyDescent="0.2">
      <c r="B51" s="119">
        <f t="shared" si="2"/>
        <v>2022</v>
      </c>
      <c r="C51" s="331">
        <v>44652</v>
      </c>
      <c r="D51" s="332">
        <v>4.1085000000000003</v>
      </c>
      <c r="E51" s="115" t="e">
        <v>#N/A</v>
      </c>
      <c r="F51" s="333">
        <f t="shared" si="5"/>
        <v>3.9566166666666667</v>
      </c>
      <c r="G51" s="333">
        <v>4.1085000000000003</v>
      </c>
      <c r="H51" s="334"/>
      <c r="I51" s="332">
        <v>2.4899999999999998</v>
      </c>
      <c r="J51" s="115" t="e">
        <v>#N/A</v>
      </c>
      <c r="K51" s="333">
        <f t="shared" si="6"/>
        <v>2.3995436507936505</v>
      </c>
      <c r="L51" s="333">
        <v>2.4899999999999998</v>
      </c>
      <c r="M51" s="334"/>
      <c r="O51" s="154"/>
      <c r="P51" s="154"/>
      <c r="AB51" s="154"/>
      <c r="AC51" s="154"/>
    </row>
    <row r="52" spans="2:29" s="119" customFormat="1" ht="12.75" x14ac:dyDescent="0.2">
      <c r="B52" s="119">
        <f t="shared" si="2"/>
        <v>2022</v>
      </c>
      <c r="C52" s="331">
        <v>44682</v>
      </c>
      <c r="D52" s="332">
        <v>4.4436</v>
      </c>
      <c r="E52" s="115" t="e">
        <v>#N/A</v>
      </c>
      <c r="F52" s="333">
        <f t="shared" si="5"/>
        <v>3.9566166666666667</v>
      </c>
      <c r="G52" s="333">
        <v>4.4436</v>
      </c>
      <c r="H52" s="334"/>
      <c r="I52" s="332">
        <v>2.6995238095238094</v>
      </c>
      <c r="J52" s="115" t="e">
        <v>#N/A</v>
      </c>
      <c r="K52" s="333">
        <f t="shared" si="6"/>
        <v>2.3995436507936505</v>
      </c>
      <c r="L52" s="333">
        <v>2.6995238095238094</v>
      </c>
      <c r="M52" s="334"/>
      <c r="O52" s="154"/>
      <c r="P52" s="154"/>
      <c r="AB52" s="154"/>
      <c r="AC52" s="154"/>
    </row>
    <row r="53" spans="2:29" s="119" customFormat="1" ht="12.75" x14ac:dyDescent="0.2">
      <c r="B53" s="119">
        <f t="shared" si="2"/>
        <v>2022</v>
      </c>
      <c r="C53" s="331">
        <v>44713</v>
      </c>
      <c r="D53" s="332">
        <v>4.9289999999999994</v>
      </c>
      <c r="E53" s="115" t="e">
        <v>#N/A</v>
      </c>
      <c r="F53" s="333">
        <f t="shared" si="5"/>
        <v>3.9566166666666667</v>
      </c>
      <c r="G53" s="333">
        <v>4.9289999999999994</v>
      </c>
      <c r="H53" s="334"/>
      <c r="I53" s="332">
        <v>2.9216666666666664</v>
      </c>
      <c r="J53" s="115" t="e">
        <v>#N/A</v>
      </c>
      <c r="K53" s="333">
        <f t="shared" si="6"/>
        <v>2.3995436507936505</v>
      </c>
      <c r="L53" s="333">
        <v>2.9216666666666664</v>
      </c>
      <c r="M53" s="334"/>
      <c r="O53" s="154"/>
      <c r="P53" s="154"/>
      <c r="AB53" s="154"/>
      <c r="AC53" s="154"/>
    </row>
    <row r="54" spans="2:29" s="119" customFormat="1" ht="12.75" x14ac:dyDescent="0.2">
      <c r="B54" s="119">
        <f t="shared" si="2"/>
        <v>2022</v>
      </c>
      <c r="C54" s="331">
        <v>44743</v>
      </c>
      <c r="D54" s="332">
        <v>4.5592500000000005</v>
      </c>
      <c r="E54" s="115" t="e">
        <v>#N/A</v>
      </c>
      <c r="F54" s="333">
        <f t="shared" si="5"/>
        <v>3.9566166666666667</v>
      </c>
      <c r="G54" s="333">
        <v>4.5592500000000005</v>
      </c>
      <c r="H54" s="334"/>
      <c r="I54" s="332">
        <v>2.665</v>
      </c>
      <c r="J54" s="115" t="e">
        <v>#N/A</v>
      </c>
      <c r="K54" s="333">
        <f t="shared" si="6"/>
        <v>2.3995436507936505</v>
      </c>
      <c r="L54" s="333">
        <v>2.665</v>
      </c>
      <c r="M54" s="334"/>
      <c r="O54" s="154"/>
      <c r="P54" s="154"/>
      <c r="AB54" s="154"/>
      <c r="AC54" s="154"/>
    </row>
    <row r="55" spans="2:29" s="119" customFormat="1" ht="12.75" x14ac:dyDescent="0.2">
      <c r="B55" s="119">
        <f t="shared" si="2"/>
        <v>2022</v>
      </c>
      <c r="C55" s="331">
        <v>44774</v>
      </c>
      <c r="D55" s="332">
        <v>3.9750000000000001</v>
      </c>
      <c r="E55" s="115" t="e">
        <v>#N/A</v>
      </c>
      <c r="F55" s="333">
        <f t="shared" si="5"/>
        <v>3.9566166666666667</v>
      </c>
      <c r="G55" s="333">
        <v>3.9750000000000001</v>
      </c>
      <c r="H55" s="334"/>
      <c r="I55" s="332">
        <v>2.3916666666666666</v>
      </c>
      <c r="J55" s="115" t="e">
        <v>#N/A</v>
      </c>
      <c r="K55" s="333">
        <f t="shared" si="6"/>
        <v>2.3995436507936505</v>
      </c>
      <c r="L55" s="333">
        <v>2.3916666666666666</v>
      </c>
      <c r="M55" s="334"/>
      <c r="O55" s="154"/>
      <c r="P55" s="154"/>
      <c r="AB55" s="154"/>
      <c r="AC55" s="154"/>
    </row>
    <row r="56" spans="2:29" s="119" customFormat="1" ht="12.75" x14ac:dyDescent="0.2">
      <c r="B56" s="119">
        <f t="shared" si="2"/>
        <v>2022</v>
      </c>
      <c r="C56" s="331">
        <v>44805</v>
      </c>
      <c r="D56" s="332">
        <v>3.7002499999999996</v>
      </c>
      <c r="E56" s="115" t="e">
        <v>#N/A</v>
      </c>
      <c r="F56" s="333">
        <f t="shared" si="5"/>
        <v>3.9566166666666667</v>
      </c>
      <c r="G56" s="333">
        <v>3.7002499999999996</v>
      </c>
      <c r="H56" s="334"/>
      <c r="I56" s="332">
        <v>2.1371428571428575</v>
      </c>
      <c r="J56" s="115" t="e">
        <v>#N/A</v>
      </c>
      <c r="K56" s="333">
        <f t="shared" si="6"/>
        <v>2.3995436507936505</v>
      </c>
      <c r="L56" s="333">
        <v>2.1371428571428575</v>
      </c>
      <c r="M56" s="334"/>
      <c r="O56" s="154"/>
      <c r="P56" s="154"/>
      <c r="AB56" s="154"/>
      <c r="AC56" s="154"/>
    </row>
    <row r="57" spans="2:29" s="119" customFormat="1" ht="12.75" x14ac:dyDescent="0.2">
      <c r="B57" s="119">
        <f t="shared" si="2"/>
        <v>2022</v>
      </c>
      <c r="C57" s="331">
        <v>44835</v>
      </c>
      <c r="D57" s="332">
        <v>3.8151999999999999</v>
      </c>
      <c r="E57" s="115" t="e">
        <v>#N/A</v>
      </c>
      <c r="F57" s="333">
        <f t="shared" si="5"/>
        <v>3.9566166666666667</v>
      </c>
      <c r="G57" s="333">
        <v>3.8151999999999999</v>
      </c>
      <c r="H57" s="334"/>
      <c r="I57" s="332">
        <v>2.222142857142857</v>
      </c>
      <c r="J57" s="115" t="e">
        <v>#N/A</v>
      </c>
      <c r="K57" s="333">
        <f t="shared" si="6"/>
        <v>2.3995436507936505</v>
      </c>
      <c r="L57" s="333">
        <v>2.222142857142857</v>
      </c>
      <c r="M57" s="334"/>
      <c r="O57" s="154"/>
      <c r="P57" s="154"/>
      <c r="AB57" s="154"/>
      <c r="AC57" s="154"/>
    </row>
    <row r="58" spans="2:29" s="119" customFormat="1" ht="12.75" x14ac:dyDescent="0.2">
      <c r="B58" s="119">
        <f t="shared" si="2"/>
        <v>2022</v>
      </c>
      <c r="C58" s="331">
        <v>44866</v>
      </c>
      <c r="D58" s="332">
        <v>3.6850000000000001</v>
      </c>
      <c r="E58" s="115" t="e">
        <v>#N/A</v>
      </c>
      <c r="F58" s="333">
        <f t="shared" si="5"/>
        <v>3.9566166666666667</v>
      </c>
      <c r="G58" s="333">
        <v>3.6850000000000001</v>
      </c>
      <c r="H58" s="334"/>
      <c r="I58" s="332">
        <v>2.1766666666666667</v>
      </c>
      <c r="J58" s="115" t="e">
        <v>#N/A</v>
      </c>
      <c r="K58" s="333">
        <f t="shared" si="6"/>
        <v>2.3995436507936505</v>
      </c>
      <c r="L58" s="333">
        <v>2.1766666666666667</v>
      </c>
      <c r="M58" s="334"/>
      <c r="O58" s="154"/>
      <c r="P58" s="154"/>
      <c r="AB58" s="154"/>
      <c r="AC58" s="154"/>
    </row>
    <row r="59" spans="2:29" s="119" customFormat="1" ht="12.75" x14ac:dyDescent="0.2">
      <c r="B59" s="119">
        <f t="shared" si="2"/>
        <v>2022</v>
      </c>
      <c r="C59" s="331">
        <v>44896</v>
      </c>
      <c r="D59" s="332">
        <v>3.21</v>
      </c>
      <c r="E59" s="115" t="e">
        <v>#N/A</v>
      </c>
      <c r="F59" s="333"/>
      <c r="G59" s="333">
        <v>3.21</v>
      </c>
      <c r="H59" s="334"/>
      <c r="I59" s="332">
        <v>1.9266666666666667</v>
      </c>
      <c r="J59" s="115" t="e">
        <v>#N/A</v>
      </c>
      <c r="K59" s="333"/>
      <c r="L59" s="333">
        <v>1.9266666666666667</v>
      </c>
      <c r="M59" s="334"/>
      <c r="O59" s="154"/>
      <c r="P59" s="154"/>
      <c r="AB59" s="154"/>
      <c r="AC59" s="154"/>
    </row>
    <row r="60" spans="2:29" s="119" customFormat="1" ht="12.75" x14ac:dyDescent="0.2">
      <c r="B60" s="119">
        <f t="shared" si="2"/>
        <v>2023</v>
      </c>
      <c r="C60" s="331">
        <v>44927</v>
      </c>
      <c r="D60" s="332">
        <v>3.3391999999999999</v>
      </c>
      <c r="E60" s="115" t="e">
        <v>#N/A</v>
      </c>
      <c r="F60" s="333"/>
      <c r="G60" s="333">
        <v>3.3391999999999999</v>
      </c>
      <c r="H60" s="334"/>
      <c r="I60" s="332">
        <v>1.9642857142857142</v>
      </c>
      <c r="J60" s="115" t="e">
        <v>#N/A</v>
      </c>
      <c r="K60" s="333"/>
      <c r="L60" s="333">
        <v>1.9642857142857142</v>
      </c>
      <c r="M60" s="334"/>
      <c r="O60" s="154"/>
      <c r="P60" s="154"/>
      <c r="AB60" s="154"/>
      <c r="AC60" s="154"/>
    </row>
    <row r="61" spans="2:29" s="119" customFormat="1" ht="12.75" x14ac:dyDescent="0.2">
      <c r="B61" s="119">
        <f t="shared" si="2"/>
        <v>2023</v>
      </c>
      <c r="C61" s="331">
        <v>44958</v>
      </c>
      <c r="D61" s="332">
        <v>3.3887499999999999</v>
      </c>
      <c r="E61" s="115" t="e">
        <v>#N/A</v>
      </c>
      <c r="F61" s="333">
        <f>AVERAGEIF($B$36:$B$95,B61,$G$36:$G$95)</f>
        <v>3.5180249999999997</v>
      </c>
      <c r="G61" s="333">
        <v>3.3887499999999999</v>
      </c>
      <c r="H61" s="334"/>
      <c r="I61" s="332">
        <v>1.9664285714285714</v>
      </c>
      <c r="J61" s="115" t="e">
        <v>#N/A</v>
      </c>
      <c r="K61" s="333">
        <f>AVERAGEIF($B$36:$B$95,B61,$L$36:$L$95)</f>
        <v>1.9635317460317461</v>
      </c>
      <c r="L61" s="333">
        <v>1.9664285714285714</v>
      </c>
      <c r="M61" s="334"/>
      <c r="O61" s="154"/>
      <c r="P61" s="154"/>
      <c r="AB61" s="154"/>
      <c r="AC61" s="154"/>
    </row>
    <row r="62" spans="2:29" s="119" customFormat="1" ht="12.75" x14ac:dyDescent="0.2">
      <c r="B62" s="119">
        <f t="shared" si="2"/>
        <v>2023</v>
      </c>
      <c r="C62" s="331">
        <v>44986</v>
      </c>
      <c r="D62" s="332">
        <v>3.4219999999999997</v>
      </c>
      <c r="E62" s="115" t="e">
        <v>#N/A</v>
      </c>
      <c r="F62" s="333">
        <f t="shared" ref="F62:F70" si="7">AVERAGEIF($B$36:$B$95,B62,$G$36:$G$95)</f>
        <v>3.5180249999999997</v>
      </c>
      <c r="G62" s="333">
        <v>3.4219999999999997</v>
      </c>
      <c r="H62" s="334"/>
      <c r="I62" s="332">
        <v>1.8673809523809526</v>
      </c>
      <c r="J62" s="115" t="e">
        <v>#N/A</v>
      </c>
      <c r="K62" s="333">
        <f t="shared" ref="K62:K70" si="8">AVERAGEIF($B$36:$B$95,B62,$L$36:$L$95)</f>
        <v>1.9635317460317461</v>
      </c>
      <c r="L62" s="333">
        <v>1.8673809523809526</v>
      </c>
      <c r="M62" s="334"/>
      <c r="O62" s="154"/>
      <c r="P62" s="154"/>
      <c r="AB62" s="154"/>
      <c r="AC62" s="154"/>
    </row>
    <row r="63" spans="2:29" s="119" customFormat="1" ht="12.75" x14ac:dyDescent="0.2">
      <c r="B63" s="119">
        <f t="shared" si="2"/>
        <v>2023</v>
      </c>
      <c r="C63" s="331">
        <v>45017</v>
      </c>
      <c r="D63" s="332">
        <v>3.6030000000000002</v>
      </c>
      <c r="E63" s="115" t="e">
        <v>#N/A</v>
      </c>
      <c r="F63" s="335">
        <f t="shared" si="7"/>
        <v>3.5180249999999997</v>
      </c>
      <c r="G63" s="333">
        <v>3.6030000000000002</v>
      </c>
      <c r="H63" s="334"/>
      <c r="I63" s="332">
        <v>2.0152380952380953</v>
      </c>
      <c r="J63" s="115" t="e">
        <v>#N/A</v>
      </c>
      <c r="K63" s="333">
        <f t="shared" si="8"/>
        <v>1.9635317460317461</v>
      </c>
      <c r="L63" s="333">
        <v>2.0152380952380953</v>
      </c>
      <c r="M63" s="334"/>
      <c r="O63" s="154"/>
      <c r="P63" s="154"/>
      <c r="AB63" s="154"/>
      <c r="AC63" s="154"/>
    </row>
    <row r="64" spans="2:29" s="119" customFormat="1" ht="12.75" x14ac:dyDescent="0.2">
      <c r="B64" s="119">
        <f t="shared" si="2"/>
        <v>2023</v>
      </c>
      <c r="C64" s="331">
        <v>45047</v>
      </c>
      <c r="D64" s="332">
        <v>3.5548000000000002</v>
      </c>
      <c r="E64" s="115" t="e">
        <v>#N/A</v>
      </c>
      <c r="F64" s="335">
        <f t="shared" si="7"/>
        <v>3.5180249999999997</v>
      </c>
      <c r="G64" s="333">
        <v>3.5548000000000002</v>
      </c>
      <c r="H64" s="334"/>
      <c r="I64" s="332">
        <v>1.7969047619047618</v>
      </c>
      <c r="J64" s="115" t="e">
        <v>#N/A</v>
      </c>
      <c r="K64" s="333">
        <f t="shared" si="8"/>
        <v>1.9635317460317461</v>
      </c>
      <c r="L64" s="333">
        <v>1.7969047619047618</v>
      </c>
      <c r="M64" s="334"/>
      <c r="O64" s="154"/>
      <c r="P64" s="154"/>
      <c r="AB64" s="154"/>
      <c r="AC64" s="154"/>
    </row>
    <row r="65" spans="2:29" s="119" customFormat="1" ht="12.75" x14ac:dyDescent="0.2">
      <c r="B65" s="119">
        <f t="shared" si="2"/>
        <v>2023</v>
      </c>
      <c r="C65" s="331">
        <v>45078</v>
      </c>
      <c r="D65" s="332">
        <v>3.5710000000000002</v>
      </c>
      <c r="E65" s="115" t="e">
        <v>#N/A</v>
      </c>
      <c r="F65" s="335">
        <f t="shared" si="7"/>
        <v>3.5180249999999997</v>
      </c>
      <c r="G65" s="333">
        <v>3.5710000000000002</v>
      </c>
      <c r="H65" s="334"/>
      <c r="I65" s="332">
        <v>1.7819047619047619</v>
      </c>
      <c r="J65" s="115" t="e">
        <v>#N/A</v>
      </c>
      <c r="K65" s="333">
        <f t="shared" si="8"/>
        <v>1.9635317460317461</v>
      </c>
      <c r="L65" s="333">
        <v>1.7819047619047619</v>
      </c>
      <c r="M65" s="334"/>
      <c r="O65" s="154"/>
      <c r="P65" s="154"/>
      <c r="AB65" s="154"/>
      <c r="AC65" s="154"/>
    </row>
    <row r="66" spans="2:29" s="119" customFormat="1" ht="12.75" x14ac:dyDescent="0.2">
      <c r="B66" s="119">
        <f t="shared" si="2"/>
        <v>2023</v>
      </c>
      <c r="C66" s="331">
        <v>45108</v>
      </c>
      <c r="D66" s="332">
        <v>3.597</v>
      </c>
      <c r="E66" s="115" t="e">
        <v>#N/A</v>
      </c>
      <c r="F66" s="335">
        <f t="shared" si="7"/>
        <v>3.5180249999999997</v>
      </c>
      <c r="G66" s="333">
        <v>3.597</v>
      </c>
      <c r="H66" s="334"/>
      <c r="I66" s="332">
        <v>1.9073809523809524</v>
      </c>
      <c r="J66" s="115" t="e">
        <v>#N/A</v>
      </c>
      <c r="K66" s="333">
        <f t="shared" si="8"/>
        <v>1.9635317460317461</v>
      </c>
      <c r="L66" s="333">
        <v>1.9073809523809524</v>
      </c>
      <c r="M66" s="334"/>
      <c r="O66" s="154"/>
      <c r="P66" s="154"/>
      <c r="AB66" s="154"/>
      <c r="AC66" s="154"/>
    </row>
    <row r="67" spans="2:29" s="119" customFormat="1" ht="12.75" x14ac:dyDescent="0.2">
      <c r="B67" s="119">
        <f t="shared" si="2"/>
        <v>2023</v>
      </c>
      <c r="C67" s="331">
        <v>45139</v>
      </c>
      <c r="D67" s="332">
        <v>3.8397500000000004</v>
      </c>
      <c r="E67" s="115" t="e">
        <v>#N/A</v>
      </c>
      <c r="F67" s="335">
        <f t="shared" si="7"/>
        <v>3.5180249999999997</v>
      </c>
      <c r="G67" s="333">
        <v>3.8397500000000004</v>
      </c>
      <c r="H67" s="334"/>
      <c r="I67" s="332">
        <v>2.0511904761904765</v>
      </c>
      <c r="J67" s="115" t="e">
        <v>#N/A</v>
      </c>
      <c r="K67" s="333">
        <f t="shared" si="8"/>
        <v>1.9635317460317461</v>
      </c>
      <c r="L67" s="333">
        <v>2.0511904761904765</v>
      </c>
      <c r="M67" s="334"/>
      <c r="O67" s="154"/>
      <c r="P67" s="154"/>
      <c r="AB67" s="154"/>
      <c r="AC67" s="154"/>
    </row>
    <row r="68" spans="2:29" s="119" customFormat="1" ht="12.75" x14ac:dyDescent="0.2">
      <c r="B68" s="119">
        <f t="shared" si="2"/>
        <v>2023</v>
      </c>
      <c r="C68" s="331">
        <v>45170</v>
      </c>
      <c r="D68" s="332">
        <v>3.8360000000000003</v>
      </c>
      <c r="E68" s="115" t="e">
        <v>#N/A</v>
      </c>
      <c r="F68" s="335">
        <f t="shared" si="7"/>
        <v>3.5180249999999997</v>
      </c>
      <c r="G68" s="333">
        <v>3.8360000000000003</v>
      </c>
      <c r="H68" s="334"/>
      <c r="I68" s="332">
        <v>2.2314285714285713</v>
      </c>
      <c r="J68" s="115" t="e">
        <v>#N/A</v>
      </c>
      <c r="K68" s="333">
        <f t="shared" si="8"/>
        <v>1.9635317460317461</v>
      </c>
      <c r="L68" s="333">
        <v>2.2314285714285713</v>
      </c>
      <c r="M68" s="334"/>
      <c r="O68" s="154"/>
      <c r="P68" s="154"/>
      <c r="AB68" s="154"/>
      <c r="AC68" s="154"/>
    </row>
    <row r="69" spans="2:29" s="119" customFormat="1" ht="12.75" x14ac:dyDescent="0.2">
      <c r="B69" s="119">
        <f t="shared" si="2"/>
        <v>2023</v>
      </c>
      <c r="C69" s="331">
        <v>45200</v>
      </c>
      <c r="D69" s="332">
        <v>3.6127999999999996</v>
      </c>
      <c r="E69" s="115" t="e">
        <v>#N/A</v>
      </c>
      <c r="F69" s="335">
        <f t="shared" si="7"/>
        <v>3.5180249999999997</v>
      </c>
      <c r="G69" s="333">
        <v>3.6127999999999996</v>
      </c>
      <c r="H69" s="334"/>
      <c r="I69" s="332">
        <v>2.157142857142857</v>
      </c>
      <c r="J69" s="115" t="e">
        <v>#N/A</v>
      </c>
      <c r="K69" s="333">
        <f t="shared" si="8"/>
        <v>1.9635317460317461</v>
      </c>
      <c r="L69" s="333">
        <v>2.157142857142857</v>
      </c>
      <c r="M69" s="334"/>
      <c r="O69" s="154"/>
      <c r="P69" s="154"/>
      <c r="AB69" s="154"/>
      <c r="AC69" s="154"/>
    </row>
    <row r="70" spans="2:29" s="119" customFormat="1" ht="12.75" x14ac:dyDescent="0.2">
      <c r="B70" s="119">
        <f t="shared" si="2"/>
        <v>2023</v>
      </c>
      <c r="C70" s="331">
        <v>45231</v>
      </c>
      <c r="D70" s="332">
        <v>3.3180000000000001</v>
      </c>
      <c r="E70" s="115" t="e">
        <v>#N/A</v>
      </c>
      <c r="F70" s="333">
        <f t="shared" si="7"/>
        <v>3.5180249999999997</v>
      </c>
      <c r="G70" s="333">
        <v>3.3180000000000001</v>
      </c>
      <c r="H70" s="334"/>
      <c r="I70" s="332">
        <v>1.9747619047619047</v>
      </c>
      <c r="J70" s="115" t="e">
        <v>#N/A</v>
      </c>
      <c r="K70" s="333">
        <f t="shared" si="8"/>
        <v>1.9635317460317461</v>
      </c>
      <c r="L70" s="333">
        <v>1.9747619047619047</v>
      </c>
      <c r="M70" s="334"/>
      <c r="O70" s="154"/>
      <c r="P70" s="154"/>
      <c r="AB70" s="154"/>
      <c r="AC70" s="154"/>
    </row>
    <row r="71" spans="2:29" s="119" customFormat="1" ht="12.75" x14ac:dyDescent="0.2">
      <c r="B71" s="119">
        <f t="shared" si="2"/>
        <v>2023</v>
      </c>
      <c r="C71" s="331">
        <v>45261</v>
      </c>
      <c r="D71" s="332">
        <v>3.1339999999999999</v>
      </c>
      <c r="E71" s="115" t="e">
        <v>#N/A</v>
      </c>
      <c r="F71" s="333"/>
      <c r="G71" s="333">
        <v>3.1339999999999999</v>
      </c>
      <c r="H71" s="334"/>
      <c r="I71" s="332">
        <v>1.8483333333333332</v>
      </c>
      <c r="J71" s="115" t="e">
        <v>#N/A</v>
      </c>
      <c r="K71" s="333"/>
      <c r="L71" s="333">
        <v>1.8483333333333332</v>
      </c>
      <c r="M71" s="334"/>
      <c r="O71" s="154"/>
      <c r="P71" s="154"/>
      <c r="AB71" s="154"/>
      <c r="AC71" s="154"/>
    </row>
    <row r="72" spans="2:29" s="119" customFormat="1" ht="12.75" x14ac:dyDescent="0.2">
      <c r="B72" s="119">
        <f t="shared" si="2"/>
        <v>2024</v>
      </c>
      <c r="C72" s="331">
        <v>45292</v>
      </c>
      <c r="D72" s="332">
        <v>3.0754000000000001</v>
      </c>
      <c r="E72" s="115" t="e">
        <v>#N/A</v>
      </c>
      <c r="F72" s="333"/>
      <c r="G72" s="333">
        <v>3.0754000000000001</v>
      </c>
      <c r="H72" s="334"/>
      <c r="I72" s="332">
        <v>1.9076190476190478</v>
      </c>
      <c r="J72" s="115" t="e">
        <v>#N/A</v>
      </c>
      <c r="K72" s="333"/>
      <c r="L72" s="333">
        <v>1.9076190476190478</v>
      </c>
      <c r="M72" s="334"/>
      <c r="O72" s="154"/>
      <c r="P72" s="154"/>
      <c r="AB72" s="154"/>
      <c r="AC72" s="154"/>
    </row>
    <row r="73" spans="2:29" s="119" customFormat="1" ht="12.75" x14ac:dyDescent="0.2">
      <c r="B73" s="119">
        <f t="shared" si="2"/>
        <v>2024</v>
      </c>
      <c r="C73" s="331">
        <v>45323</v>
      </c>
      <c r="D73" s="332">
        <v>3.2114999999999996</v>
      </c>
      <c r="E73" s="115" t="e">
        <v>#N/A</v>
      </c>
      <c r="F73" s="333">
        <f>AVERAGEIF($B$36:$B$95,B73,$G$36:$G$95)</f>
        <v>3.3085440833333331</v>
      </c>
      <c r="G73" s="333">
        <v>3.2114999999999996</v>
      </c>
      <c r="H73" s="334"/>
      <c r="I73" s="332">
        <v>1.9876190476190476</v>
      </c>
      <c r="J73" s="115" t="e">
        <v>#N/A</v>
      </c>
      <c r="K73" s="333">
        <f>AVERAGEIF($B$36:$B$95,B73,$L$36:$L$95)</f>
        <v>1.9155952380952381</v>
      </c>
      <c r="L73" s="333">
        <v>1.9876190476190476</v>
      </c>
      <c r="M73" s="334"/>
      <c r="O73" s="154"/>
      <c r="P73" s="154"/>
      <c r="AB73" s="154"/>
      <c r="AC73" s="154"/>
    </row>
    <row r="74" spans="2:29" s="119" customFormat="1" ht="12.75" x14ac:dyDescent="0.2">
      <c r="B74" s="119">
        <f t="shared" si="2"/>
        <v>2024</v>
      </c>
      <c r="C74" s="331">
        <v>45352</v>
      </c>
      <c r="D74" s="332">
        <v>3.4255</v>
      </c>
      <c r="E74" s="115" t="e">
        <v>#N/A</v>
      </c>
      <c r="F74" s="333">
        <f t="shared" ref="F74:F82" si="9">AVERAGEIF($B$36:$B$95,B74,$G$36:$G$95)</f>
        <v>3.3085440833333331</v>
      </c>
      <c r="G74" s="333">
        <v>3.4255</v>
      </c>
      <c r="H74" s="334"/>
      <c r="I74" s="332">
        <v>2.0335714285714284</v>
      </c>
      <c r="J74" s="115" t="e">
        <v>#N/A</v>
      </c>
      <c r="K74" s="333">
        <f t="shared" ref="K74:K82" si="10">AVERAGEIF($B$36:$B$95,B74,$L$36:$L$95)</f>
        <v>1.9155952380952381</v>
      </c>
      <c r="L74" s="333">
        <v>2.0335714285714284</v>
      </c>
      <c r="M74" s="334"/>
      <c r="O74" s="154"/>
      <c r="P74" s="154"/>
      <c r="AB74" s="154"/>
      <c r="AC74" s="154"/>
    </row>
    <row r="75" spans="2:29" s="119" customFormat="1" ht="12.75" x14ac:dyDescent="0.2">
      <c r="B75" s="119">
        <f t="shared" si="2"/>
        <v>2024</v>
      </c>
      <c r="C75" s="331">
        <v>45383</v>
      </c>
      <c r="D75" s="332">
        <v>3.6113999999999997</v>
      </c>
      <c r="E75" s="115" t="e">
        <v>#N/A</v>
      </c>
      <c r="F75" s="333">
        <f t="shared" si="9"/>
        <v>3.3085440833333331</v>
      </c>
      <c r="G75" s="333">
        <v>3.6113999999999997</v>
      </c>
      <c r="H75" s="334"/>
      <c r="I75" s="332">
        <v>2.1414285714285715</v>
      </c>
      <c r="J75" s="115" t="e">
        <v>#N/A</v>
      </c>
      <c r="K75" s="333">
        <f t="shared" si="10"/>
        <v>1.9155952380952381</v>
      </c>
      <c r="L75" s="333">
        <v>2.1414285714285715</v>
      </c>
      <c r="M75" s="334"/>
      <c r="O75" s="154"/>
      <c r="P75" s="154"/>
      <c r="AB75" s="154"/>
      <c r="AC75" s="154"/>
    </row>
    <row r="76" spans="2:29" s="119" customFormat="1" ht="12.75" x14ac:dyDescent="0.2">
      <c r="B76" s="119">
        <f t="shared" si="2"/>
        <v>2024</v>
      </c>
      <c r="C76" s="331">
        <v>45413</v>
      </c>
      <c r="D76" s="332">
        <v>3.6030000000000002</v>
      </c>
      <c r="E76" s="115" t="e">
        <v>#N/A</v>
      </c>
      <c r="F76" s="333">
        <f t="shared" si="9"/>
        <v>3.3085440833333331</v>
      </c>
      <c r="G76" s="333">
        <v>3.6030000000000002</v>
      </c>
      <c r="H76" s="334"/>
      <c r="I76" s="332">
        <v>1.9464285714285714</v>
      </c>
      <c r="J76" s="115" t="e">
        <v>#N/A</v>
      </c>
      <c r="K76" s="333">
        <f t="shared" si="10"/>
        <v>1.9155952380952381</v>
      </c>
      <c r="L76" s="333">
        <v>1.9464285714285714</v>
      </c>
      <c r="M76" s="334"/>
      <c r="O76" s="154"/>
      <c r="P76" s="154"/>
      <c r="AB76" s="154"/>
      <c r="AC76" s="154"/>
    </row>
    <row r="77" spans="2:29" s="119" customFormat="1" ht="12.75" x14ac:dyDescent="0.2">
      <c r="B77" s="119">
        <f t="shared" si="2"/>
        <v>2024</v>
      </c>
      <c r="C77" s="331">
        <v>45444</v>
      </c>
      <c r="D77" s="332">
        <v>3.4544999999999999</v>
      </c>
      <c r="E77" s="115" t="e">
        <v>#N/A</v>
      </c>
      <c r="F77" s="333">
        <f t="shared" si="9"/>
        <v>3.3085440833333331</v>
      </c>
      <c r="G77" s="333">
        <v>3.4544999999999999</v>
      </c>
      <c r="H77" s="334"/>
      <c r="I77" s="332">
        <v>1.9583333333333333</v>
      </c>
      <c r="J77" s="115" t="e">
        <v>#N/A</v>
      </c>
      <c r="K77" s="333">
        <f t="shared" si="10"/>
        <v>1.9155952380952381</v>
      </c>
      <c r="L77" s="333">
        <v>1.9583333333333333</v>
      </c>
      <c r="M77" s="334"/>
      <c r="O77" s="154"/>
      <c r="P77" s="154"/>
      <c r="AB77" s="154"/>
      <c r="AC77" s="154"/>
    </row>
    <row r="78" spans="2:29" s="119" customFormat="1" ht="12.75" x14ac:dyDescent="0.2">
      <c r="B78" s="119">
        <f t="shared" si="2"/>
        <v>2024</v>
      </c>
      <c r="C78" s="331">
        <v>45474</v>
      </c>
      <c r="D78" s="332">
        <v>3.4838</v>
      </c>
      <c r="E78" s="115" t="e">
        <v>#N/A</v>
      </c>
      <c r="F78" s="333">
        <f t="shared" si="9"/>
        <v>3.3085440833333331</v>
      </c>
      <c r="G78" s="333">
        <v>3.4838</v>
      </c>
      <c r="H78" s="334"/>
      <c r="I78" s="332">
        <v>2.0273809523809527</v>
      </c>
      <c r="J78" s="115" t="e">
        <v>#N/A</v>
      </c>
      <c r="K78" s="333">
        <f t="shared" si="10"/>
        <v>1.9155952380952381</v>
      </c>
      <c r="L78" s="333">
        <v>2.0273809523809527</v>
      </c>
      <c r="M78" s="334"/>
      <c r="O78" s="154"/>
      <c r="P78" s="154"/>
      <c r="AB78" s="154"/>
      <c r="AC78" s="154"/>
    </row>
    <row r="79" spans="2:29" s="119" customFormat="1" ht="12.75" x14ac:dyDescent="0.2">
      <c r="B79" s="119">
        <f t="shared" si="2"/>
        <v>2024</v>
      </c>
      <c r="C79" s="331">
        <v>45505</v>
      </c>
      <c r="D79" s="332">
        <v>3.3892500000000001</v>
      </c>
      <c r="E79" s="115" t="e">
        <v>#N/A</v>
      </c>
      <c r="F79" s="333">
        <f t="shared" si="9"/>
        <v>3.3085440833333331</v>
      </c>
      <c r="G79" s="333">
        <v>3.3892500000000001</v>
      </c>
      <c r="H79" s="334"/>
      <c r="I79" s="332">
        <v>1.9133333333333333</v>
      </c>
      <c r="J79" s="115" t="e">
        <v>#N/A</v>
      </c>
      <c r="K79" s="333">
        <f t="shared" si="10"/>
        <v>1.9155952380952381</v>
      </c>
      <c r="L79" s="333">
        <v>1.9133333333333333</v>
      </c>
      <c r="M79" s="334"/>
      <c r="O79" s="154"/>
      <c r="P79" s="154"/>
      <c r="AB79" s="154"/>
      <c r="AC79" s="154"/>
    </row>
    <row r="80" spans="2:29" s="119" customFormat="1" ht="12.75" x14ac:dyDescent="0.2">
      <c r="B80" s="119">
        <f t="shared" si="2"/>
        <v>2024</v>
      </c>
      <c r="C80" s="331">
        <v>45536</v>
      </c>
      <c r="D80" s="332">
        <v>3.2138</v>
      </c>
      <c r="E80" s="115" t="e">
        <v>#N/A</v>
      </c>
      <c r="F80" s="333">
        <f t="shared" si="9"/>
        <v>3.3085440833333331</v>
      </c>
      <c r="G80" s="333">
        <v>3.2138</v>
      </c>
      <c r="H80" s="334"/>
      <c r="I80" s="332">
        <v>1.7623809523809524</v>
      </c>
      <c r="J80" s="115" t="e">
        <v>#N/A</v>
      </c>
      <c r="K80" s="333">
        <f t="shared" si="10"/>
        <v>1.9155952380952381</v>
      </c>
      <c r="L80" s="333">
        <v>1.7623809523809524</v>
      </c>
      <c r="M80" s="334"/>
      <c r="O80" s="154"/>
      <c r="P80" s="154"/>
      <c r="AB80" s="154"/>
      <c r="AC80" s="154"/>
    </row>
    <row r="81" spans="2:29" s="119" customFormat="1" ht="12.75" x14ac:dyDescent="0.2">
      <c r="B81" s="119">
        <f t="shared" si="2"/>
        <v>2024</v>
      </c>
      <c r="C81" s="331">
        <v>45566</v>
      </c>
      <c r="D81" s="332">
        <v>3.137</v>
      </c>
      <c r="E81" s="115" t="e">
        <v>#N/A</v>
      </c>
      <c r="F81" s="333">
        <f t="shared" si="9"/>
        <v>3.3085440833333331</v>
      </c>
      <c r="G81" s="333">
        <v>3.137</v>
      </c>
      <c r="H81" s="334"/>
      <c r="I81" s="332">
        <v>1.8007142857142857</v>
      </c>
      <c r="J81" s="115" t="e">
        <v>#N/A</v>
      </c>
      <c r="K81" s="333">
        <f t="shared" si="10"/>
        <v>1.9155952380952381</v>
      </c>
      <c r="L81" s="333">
        <v>1.8007142857142857</v>
      </c>
      <c r="M81" s="334"/>
      <c r="O81" s="154"/>
      <c r="P81" s="154"/>
      <c r="AB81" s="154"/>
      <c r="AC81" s="154"/>
    </row>
    <row r="82" spans="2:29" s="119" customFormat="1" ht="12.75" x14ac:dyDescent="0.2">
      <c r="B82" s="119">
        <f t="shared" si="2"/>
        <v>2024</v>
      </c>
      <c r="C82" s="331">
        <v>45597</v>
      </c>
      <c r="D82" s="332">
        <v>3.0527499999999996</v>
      </c>
      <c r="E82" s="115">
        <v>3.0527499999999996</v>
      </c>
      <c r="F82" s="333">
        <f t="shared" si="9"/>
        <v>3.3085440833333331</v>
      </c>
      <c r="G82" s="333">
        <v>3.0527499999999996</v>
      </c>
      <c r="H82" s="334"/>
      <c r="I82" s="332">
        <v>1.7702380952380952</v>
      </c>
      <c r="J82" s="115">
        <v>1.7702380952380952</v>
      </c>
      <c r="K82" s="333">
        <f t="shared" si="10"/>
        <v>1.9155952380952381</v>
      </c>
      <c r="L82" s="333">
        <v>1.7702380952380952</v>
      </c>
      <c r="M82" s="334"/>
      <c r="O82" s="154"/>
      <c r="P82" s="154"/>
      <c r="AB82" s="154"/>
      <c r="AC82" s="154"/>
    </row>
    <row r="83" spans="2:29" s="119" customFormat="1" ht="12.75" x14ac:dyDescent="0.2">
      <c r="B83" s="119">
        <f t="shared" si="2"/>
        <v>2024</v>
      </c>
      <c r="C83" s="331">
        <v>45627</v>
      </c>
      <c r="D83" s="332" t="e">
        <v>#N/A</v>
      </c>
      <c r="E83" s="115">
        <v>3.044629</v>
      </c>
      <c r="F83" s="333"/>
      <c r="G83" s="333">
        <v>3.044629</v>
      </c>
      <c r="H83" s="334"/>
      <c r="I83" s="332" t="e">
        <v>#N/A</v>
      </c>
      <c r="J83" s="115">
        <v>1.7380952380952381</v>
      </c>
      <c r="K83" s="333"/>
      <c r="L83" s="333">
        <v>1.7380952380952381</v>
      </c>
      <c r="M83" s="334"/>
      <c r="O83" s="154"/>
      <c r="P83" s="154"/>
      <c r="AB83" s="154"/>
      <c r="AC83" s="154"/>
    </row>
    <row r="84" spans="2:29" s="119" customFormat="1" ht="12.75" x14ac:dyDescent="0.2">
      <c r="B84" s="119">
        <f t="shared" si="2"/>
        <v>2025</v>
      </c>
      <c r="C84" s="331">
        <v>45658</v>
      </c>
      <c r="D84" s="332" t="e">
        <v>#N/A</v>
      </c>
      <c r="E84" s="115">
        <v>3.0292210000000002</v>
      </c>
      <c r="F84" s="333"/>
      <c r="G84" s="333">
        <v>3.0292210000000002</v>
      </c>
      <c r="H84" s="334"/>
      <c r="I84" s="332" t="e">
        <v>#N/A</v>
      </c>
      <c r="J84" s="115">
        <v>1.7380952380952381</v>
      </c>
      <c r="K84" s="333"/>
      <c r="L84" s="333">
        <v>1.7380952380952381</v>
      </c>
      <c r="M84" s="334"/>
      <c r="O84" s="154"/>
      <c r="P84" s="154"/>
      <c r="AB84" s="154"/>
      <c r="AC84" s="154"/>
    </row>
    <row r="85" spans="2:29" s="119" customFormat="1" ht="12.75" x14ac:dyDescent="0.2">
      <c r="B85" s="119">
        <f t="shared" si="2"/>
        <v>2025</v>
      </c>
      <c r="C85" s="331">
        <v>45689</v>
      </c>
      <c r="D85" s="332" t="e">
        <v>#N/A</v>
      </c>
      <c r="E85" s="115">
        <v>3.0681349999999998</v>
      </c>
      <c r="F85" s="333">
        <f>AVERAGEIF($B$36:$B$95,B85,$G$36:$G$95)</f>
        <v>3.1840417499999991</v>
      </c>
      <c r="G85" s="333">
        <v>3.0681349999999998</v>
      </c>
      <c r="H85" s="334"/>
      <c r="I85" s="332" t="e">
        <v>#N/A</v>
      </c>
      <c r="J85" s="115">
        <v>1.7619047619047619</v>
      </c>
      <c r="K85" s="333">
        <f>AVERAGEIF($B$36:$B$95,B85,$L$36:$L$95)</f>
        <v>1.7519841269841274</v>
      </c>
      <c r="L85" s="333">
        <v>1.7619047619047619</v>
      </c>
      <c r="M85" s="334"/>
      <c r="O85" s="154"/>
      <c r="P85" s="154"/>
      <c r="AB85" s="154"/>
      <c r="AC85" s="154"/>
    </row>
    <row r="86" spans="2:29" s="119" customFormat="1" ht="12.75" x14ac:dyDescent="0.2">
      <c r="B86" s="119">
        <f t="shared" si="2"/>
        <v>2025</v>
      </c>
      <c r="C86" s="331">
        <v>45717</v>
      </c>
      <c r="D86" s="332" t="e">
        <v>#N/A</v>
      </c>
      <c r="E86" s="115">
        <v>3.1225189999999996</v>
      </c>
      <c r="F86" s="333">
        <f t="shared" ref="F86:F94" si="11">AVERAGEIF($B$36:$B$95,B86,$G$36:$G$95)</f>
        <v>3.1840417499999991</v>
      </c>
      <c r="G86" s="333">
        <v>3.1225189999999996</v>
      </c>
      <c r="H86" s="334"/>
      <c r="I86" s="332" t="e">
        <v>#N/A</v>
      </c>
      <c r="J86" s="115">
        <v>1.7857142857142858</v>
      </c>
      <c r="K86" s="333">
        <f t="shared" ref="K86:K94" si="12">AVERAGEIF($B$36:$B$95,B86,$L$36:$L$95)</f>
        <v>1.7519841269841274</v>
      </c>
      <c r="L86" s="333">
        <v>1.7857142857142858</v>
      </c>
      <c r="M86" s="334"/>
      <c r="O86" s="154"/>
      <c r="P86" s="154"/>
      <c r="AB86" s="154"/>
      <c r="AC86" s="154"/>
    </row>
    <row r="87" spans="2:29" s="119" customFormat="1" ht="12.75" x14ac:dyDescent="0.2">
      <c r="B87" s="119">
        <f t="shared" si="2"/>
        <v>2025</v>
      </c>
      <c r="C87" s="331">
        <v>45748</v>
      </c>
      <c r="D87" s="332" t="e">
        <v>#N/A</v>
      </c>
      <c r="E87" s="115">
        <v>3.2134609999999997</v>
      </c>
      <c r="F87" s="333">
        <f t="shared" si="11"/>
        <v>3.1840417499999991</v>
      </c>
      <c r="G87" s="333">
        <v>3.2134609999999997</v>
      </c>
      <c r="H87" s="334"/>
      <c r="I87" s="332" t="e">
        <v>#N/A</v>
      </c>
      <c r="J87" s="115">
        <v>1.7857142857142858</v>
      </c>
      <c r="K87" s="333">
        <f t="shared" si="12"/>
        <v>1.7519841269841274</v>
      </c>
      <c r="L87" s="333">
        <v>1.7857142857142858</v>
      </c>
      <c r="M87" s="334"/>
      <c r="O87" s="154"/>
      <c r="P87" s="154"/>
      <c r="AB87" s="154"/>
      <c r="AC87" s="154"/>
    </row>
    <row r="88" spans="2:29" s="119" customFormat="1" ht="12.75" x14ac:dyDescent="0.2">
      <c r="B88" s="119">
        <f t="shared" ref="B88:B95" si="13">YEAR(C88)</f>
        <v>2025</v>
      </c>
      <c r="C88" s="331">
        <v>45778</v>
      </c>
      <c r="D88" s="332" t="e">
        <v>#N/A</v>
      </c>
      <c r="E88" s="115">
        <v>3.3042950000000002</v>
      </c>
      <c r="F88" s="333">
        <f t="shared" si="11"/>
        <v>3.1840417499999991</v>
      </c>
      <c r="G88" s="333">
        <v>3.3042950000000002</v>
      </c>
      <c r="H88" s="334"/>
      <c r="I88" s="332" t="e">
        <v>#N/A</v>
      </c>
      <c r="J88" s="115">
        <v>1.7619047619047619</v>
      </c>
      <c r="K88" s="333">
        <f t="shared" si="12"/>
        <v>1.7519841269841274</v>
      </c>
      <c r="L88" s="333">
        <v>1.7619047619047619</v>
      </c>
      <c r="M88" s="334"/>
      <c r="O88" s="154"/>
      <c r="P88" s="154"/>
      <c r="AB88" s="154"/>
      <c r="AC88" s="154"/>
    </row>
    <row r="89" spans="2:29" s="119" customFormat="1" ht="12.75" x14ac:dyDescent="0.2">
      <c r="B89" s="119">
        <f t="shared" si="13"/>
        <v>2025</v>
      </c>
      <c r="C89" s="331">
        <v>45809</v>
      </c>
      <c r="D89" s="332" t="e">
        <v>#N/A</v>
      </c>
      <c r="E89" s="115">
        <v>3.3722480000000004</v>
      </c>
      <c r="F89" s="333">
        <f t="shared" si="11"/>
        <v>3.1840417499999991</v>
      </c>
      <c r="G89" s="333">
        <v>3.3722480000000004</v>
      </c>
      <c r="H89" s="334"/>
      <c r="I89" s="332" t="e">
        <v>#N/A</v>
      </c>
      <c r="J89" s="115">
        <v>1.7619047619047619</v>
      </c>
      <c r="K89" s="333">
        <f t="shared" si="12"/>
        <v>1.7519841269841274</v>
      </c>
      <c r="L89" s="333">
        <v>1.7619047619047619</v>
      </c>
      <c r="M89" s="334"/>
      <c r="O89" s="154"/>
      <c r="P89" s="154"/>
      <c r="AB89" s="154"/>
      <c r="AC89" s="154"/>
    </row>
    <row r="90" spans="2:29" s="119" customFormat="1" ht="12.75" x14ac:dyDescent="0.2">
      <c r="B90" s="119">
        <f t="shared" si="13"/>
        <v>2025</v>
      </c>
      <c r="C90" s="331">
        <v>45839</v>
      </c>
      <c r="D90" s="332" t="e">
        <v>#N/A</v>
      </c>
      <c r="E90" s="115">
        <v>3.3492299999999999</v>
      </c>
      <c r="F90" s="333">
        <f t="shared" si="11"/>
        <v>3.1840417499999991</v>
      </c>
      <c r="G90" s="333">
        <v>3.3492299999999999</v>
      </c>
      <c r="H90" s="334"/>
      <c r="I90" s="332" t="e">
        <v>#N/A</v>
      </c>
      <c r="J90" s="115">
        <v>1.7619047619047619</v>
      </c>
      <c r="K90" s="333">
        <f t="shared" si="12"/>
        <v>1.7519841269841274</v>
      </c>
      <c r="L90" s="333">
        <v>1.7619047619047619</v>
      </c>
      <c r="M90" s="334"/>
      <c r="O90" s="154"/>
      <c r="P90" s="154"/>
      <c r="AB90" s="154"/>
      <c r="AC90" s="154"/>
    </row>
    <row r="91" spans="2:29" s="119" customFormat="1" ht="12.75" x14ac:dyDescent="0.2">
      <c r="B91" s="119">
        <f t="shared" si="13"/>
        <v>2025</v>
      </c>
      <c r="C91" s="331">
        <v>45870</v>
      </c>
      <c r="D91" s="332" t="e">
        <v>#N/A</v>
      </c>
      <c r="E91" s="115">
        <v>3.3203449999999997</v>
      </c>
      <c r="F91" s="333">
        <f t="shared" si="11"/>
        <v>3.1840417499999991</v>
      </c>
      <c r="G91" s="333">
        <v>3.3203449999999997</v>
      </c>
      <c r="H91" s="334"/>
      <c r="I91" s="332" t="e">
        <v>#N/A</v>
      </c>
      <c r="J91" s="115">
        <v>1.7619047619047619</v>
      </c>
      <c r="K91" s="333">
        <f t="shared" si="12"/>
        <v>1.7519841269841274</v>
      </c>
      <c r="L91" s="333">
        <v>1.7619047619047619</v>
      </c>
      <c r="M91" s="334"/>
      <c r="O91" s="154"/>
      <c r="P91" s="154"/>
      <c r="AB91" s="154"/>
      <c r="AC91" s="154"/>
    </row>
    <row r="92" spans="2:29" s="119" customFormat="1" ht="12.75" x14ac:dyDescent="0.2">
      <c r="B92" s="119">
        <f t="shared" si="13"/>
        <v>2025</v>
      </c>
      <c r="C92" s="331">
        <v>45901</v>
      </c>
      <c r="D92" s="332" t="e">
        <v>#N/A</v>
      </c>
      <c r="E92" s="115">
        <v>3.2344999999999997</v>
      </c>
      <c r="F92" s="333">
        <f t="shared" si="11"/>
        <v>3.1840417499999991</v>
      </c>
      <c r="G92" s="333">
        <v>3.2344999999999997</v>
      </c>
      <c r="H92" s="334"/>
      <c r="I92" s="332" t="e">
        <v>#N/A</v>
      </c>
      <c r="J92" s="115">
        <v>1.7619047619047619</v>
      </c>
      <c r="K92" s="333">
        <f t="shared" si="12"/>
        <v>1.7519841269841274</v>
      </c>
      <c r="L92" s="333">
        <v>1.7619047619047619</v>
      </c>
      <c r="M92" s="334"/>
      <c r="O92" s="154"/>
      <c r="P92" s="154"/>
      <c r="AB92" s="154"/>
      <c r="AC92" s="154"/>
    </row>
    <row r="93" spans="2:29" s="119" customFormat="1" ht="12.75" x14ac:dyDescent="0.2">
      <c r="B93" s="119">
        <f t="shared" si="13"/>
        <v>2025</v>
      </c>
      <c r="C93" s="331">
        <v>45931</v>
      </c>
      <c r="D93" s="332" t="e">
        <v>#N/A</v>
      </c>
      <c r="E93" s="115">
        <v>3.1610320000000001</v>
      </c>
      <c r="F93" s="333">
        <f t="shared" si="11"/>
        <v>3.1840417499999991</v>
      </c>
      <c r="G93" s="333">
        <v>3.1610320000000001</v>
      </c>
      <c r="H93" s="334"/>
      <c r="I93" s="332" t="e">
        <v>#N/A</v>
      </c>
      <c r="J93" s="115">
        <v>1.7142857142857142</v>
      </c>
      <c r="K93" s="333">
        <f t="shared" si="12"/>
        <v>1.7519841269841274</v>
      </c>
      <c r="L93" s="333">
        <v>1.7142857142857142</v>
      </c>
      <c r="M93" s="334"/>
      <c r="O93" s="154"/>
      <c r="P93" s="154"/>
      <c r="AB93" s="154"/>
      <c r="AC93" s="154"/>
    </row>
    <row r="94" spans="2:29" s="119" customFormat="1" ht="12.75" x14ac:dyDescent="0.2">
      <c r="B94" s="119">
        <f t="shared" si="13"/>
        <v>2025</v>
      </c>
      <c r="C94" s="331">
        <v>45962</v>
      </c>
      <c r="D94" s="332" t="e">
        <v>#N/A</v>
      </c>
      <c r="E94" s="115">
        <v>3.0411380000000001</v>
      </c>
      <c r="F94" s="333">
        <f t="shared" si="11"/>
        <v>3.1840417499999991</v>
      </c>
      <c r="G94" s="333">
        <v>3.0411380000000001</v>
      </c>
      <c r="H94" s="334"/>
      <c r="I94" s="332" t="e">
        <v>#N/A</v>
      </c>
      <c r="J94" s="115">
        <v>1.7142857142857142</v>
      </c>
      <c r="K94" s="333">
        <f t="shared" si="12"/>
        <v>1.7519841269841274</v>
      </c>
      <c r="L94" s="333">
        <v>1.7142857142857142</v>
      </c>
      <c r="M94" s="334"/>
      <c r="O94" s="154"/>
      <c r="P94" s="154"/>
      <c r="AB94" s="154"/>
      <c r="AC94" s="154"/>
    </row>
    <row r="95" spans="2:29" s="119" customFormat="1" ht="12.75" x14ac:dyDescent="0.2">
      <c r="B95" s="119">
        <f t="shared" si="13"/>
        <v>2025</v>
      </c>
      <c r="C95" s="331">
        <v>45992</v>
      </c>
      <c r="D95" s="332" t="e">
        <v>#N/A</v>
      </c>
      <c r="E95" s="115">
        <v>2.9923770000000003</v>
      </c>
      <c r="F95" s="333"/>
      <c r="G95" s="333">
        <v>2.9923770000000003</v>
      </c>
      <c r="H95" s="334"/>
      <c r="I95" s="332" t="e">
        <v>#N/A</v>
      </c>
      <c r="J95" s="115">
        <v>1.7142857142857142</v>
      </c>
      <c r="K95" s="333"/>
      <c r="L95" s="333">
        <v>1.7142857142857142</v>
      </c>
      <c r="M95" s="334"/>
      <c r="O95" s="154"/>
      <c r="P95" s="154"/>
      <c r="AB95" s="154"/>
      <c r="AC95" s="154"/>
    </row>
    <row r="96" spans="2:29" s="119" customFormat="1" ht="12.75" x14ac:dyDescent="0.2">
      <c r="G96" s="333"/>
      <c r="O96" s="154"/>
      <c r="P96" s="154"/>
      <c r="AB96" s="154"/>
      <c r="AC96" s="154"/>
    </row>
    <row r="97" spans="2:29" s="119" customFormat="1" ht="12.75" x14ac:dyDescent="0.2">
      <c r="G97" s="333"/>
      <c r="O97" s="154"/>
      <c r="P97" s="154"/>
      <c r="AB97" s="154"/>
      <c r="AC97" s="154"/>
    </row>
    <row r="98" spans="2:29" s="119" customFormat="1" ht="12.75" x14ac:dyDescent="0.2">
      <c r="G98" s="333"/>
      <c r="O98" s="154"/>
      <c r="P98" s="154"/>
      <c r="AB98" s="154"/>
      <c r="AC98" s="154"/>
    </row>
    <row r="99" spans="2:29" s="119" customFormat="1" ht="12.75" x14ac:dyDescent="0.2">
      <c r="B99" s="58"/>
      <c r="C99" s="58" t="s">
        <v>0</v>
      </c>
      <c r="G99" s="333"/>
      <c r="O99" s="154"/>
      <c r="P99" s="154"/>
      <c r="AB99" s="154"/>
      <c r="AC99" s="154"/>
    </row>
    <row r="100" spans="2:29" s="119" customFormat="1" ht="12.75" x14ac:dyDescent="0.2">
      <c r="B100" s="21">
        <v>2.5</v>
      </c>
      <c r="C100" s="20">
        <v>-0.5</v>
      </c>
      <c r="G100" s="333"/>
      <c r="O100" s="154"/>
      <c r="P100" s="154"/>
      <c r="AB100" s="154"/>
      <c r="AC100" s="154"/>
    </row>
    <row r="101" spans="2:29" s="119" customFormat="1" ht="12.75" x14ac:dyDescent="0.2">
      <c r="B101" s="21">
        <v>2.5</v>
      </c>
      <c r="C101" s="20">
        <v>0.5</v>
      </c>
      <c r="G101" s="333"/>
      <c r="O101" s="154"/>
      <c r="P101" s="154"/>
      <c r="AB101" s="154"/>
      <c r="AC101" s="154"/>
    </row>
    <row r="102" spans="2:29" s="119" customFormat="1" ht="12.75" x14ac:dyDescent="0.2">
      <c r="G102" s="333"/>
      <c r="O102" s="154"/>
      <c r="P102" s="154"/>
      <c r="AB102" s="154"/>
      <c r="AC102" s="154"/>
    </row>
    <row r="103" spans="2:29" s="119" customFormat="1" ht="12.75" x14ac:dyDescent="0.2">
      <c r="G103" s="333"/>
      <c r="O103" s="154"/>
      <c r="P103" s="154"/>
      <c r="AB103" s="154"/>
      <c r="AC103" s="154"/>
    </row>
    <row r="104" spans="2:29" s="119" customFormat="1" ht="12.75" x14ac:dyDescent="0.2">
      <c r="G104" s="333"/>
      <c r="O104" s="154"/>
      <c r="P104" s="154"/>
      <c r="AB104" s="154"/>
      <c r="AC104" s="154"/>
    </row>
    <row r="105" spans="2:29" s="119" customFormat="1" ht="12.75" x14ac:dyDescent="0.2">
      <c r="G105" s="333"/>
      <c r="O105" s="154"/>
      <c r="P105" s="154"/>
      <c r="AB105" s="154"/>
      <c r="AC105" s="154"/>
    </row>
    <row r="106" spans="2:29" s="119" customFormat="1" ht="12.75" x14ac:dyDescent="0.2">
      <c r="G106" s="333"/>
      <c r="O106" s="154"/>
      <c r="P106" s="154"/>
      <c r="AB106" s="154"/>
      <c r="AC106" s="154"/>
    </row>
    <row r="107" spans="2:29" s="119" customFormat="1" ht="12.75" x14ac:dyDescent="0.2">
      <c r="G107" s="333"/>
      <c r="O107" s="154"/>
      <c r="P107" s="154"/>
      <c r="AB107" s="154"/>
      <c r="AC107" s="154"/>
    </row>
    <row r="108" spans="2:29" s="119" customFormat="1" ht="12.75" x14ac:dyDescent="0.2">
      <c r="G108" s="333"/>
      <c r="O108" s="154"/>
      <c r="P108" s="154"/>
      <c r="AB108" s="154"/>
      <c r="AC108" s="154"/>
    </row>
    <row r="109" spans="2:29" s="119" customFormat="1" ht="12.75" x14ac:dyDescent="0.2">
      <c r="G109" s="333"/>
      <c r="O109" s="154"/>
      <c r="P109" s="154"/>
      <c r="AB109" s="154"/>
      <c r="AC109" s="154"/>
    </row>
    <row r="110" spans="2:29" s="119" customFormat="1" ht="12.75" x14ac:dyDescent="0.2">
      <c r="G110" s="333"/>
      <c r="O110" s="154"/>
      <c r="P110" s="154"/>
      <c r="AB110" s="154"/>
      <c r="AC110" s="154"/>
    </row>
    <row r="111" spans="2:29" s="119" customFormat="1" ht="12.75" x14ac:dyDescent="0.2">
      <c r="G111" s="333"/>
      <c r="O111" s="154"/>
      <c r="P111" s="154"/>
      <c r="AB111" s="154"/>
      <c r="AC111" s="154"/>
    </row>
    <row r="112" spans="2:29" s="119" customFormat="1" ht="12.75" x14ac:dyDescent="0.2">
      <c r="G112" s="333"/>
      <c r="O112" s="154"/>
      <c r="P112" s="154"/>
      <c r="AB112" s="154"/>
      <c r="AC112" s="154"/>
    </row>
    <row r="113" spans="7:29" s="119" customFormat="1" ht="12.75" x14ac:dyDescent="0.2">
      <c r="G113" s="333"/>
      <c r="O113" s="154"/>
      <c r="P113" s="154"/>
      <c r="AB113" s="154"/>
      <c r="AC113" s="154"/>
    </row>
    <row r="114" spans="7:29" s="119" customFormat="1" ht="12.75" x14ac:dyDescent="0.2">
      <c r="G114" s="333"/>
      <c r="O114" s="154"/>
      <c r="P114" s="154"/>
      <c r="AB114" s="154"/>
      <c r="AC114" s="154"/>
    </row>
    <row r="115" spans="7:29" s="119" customFormat="1" ht="12.75" x14ac:dyDescent="0.2">
      <c r="G115" s="333"/>
      <c r="O115" s="154"/>
      <c r="P115" s="154"/>
      <c r="AB115" s="154"/>
      <c r="AC115" s="154"/>
    </row>
    <row r="116" spans="7:29" s="119" customFormat="1" ht="12.75" x14ac:dyDescent="0.2">
      <c r="G116" s="333"/>
      <c r="O116" s="154"/>
      <c r="P116" s="154"/>
      <c r="AB116" s="154"/>
      <c r="AC116" s="154"/>
    </row>
    <row r="117" spans="7:29" s="119" customFormat="1" ht="12.75" x14ac:dyDescent="0.2">
      <c r="G117" s="333"/>
      <c r="O117" s="154"/>
      <c r="P117" s="154"/>
      <c r="AB117" s="154"/>
      <c r="AC117" s="154"/>
    </row>
    <row r="118" spans="7:29" s="119" customFormat="1" ht="12.75" x14ac:dyDescent="0.2">
      <c r="G118" s="333"/>
      <c r="O118" s="154"/>
      <c r="P118" s="154"/>
      <c r="AB118" s="154"/>
      <c r="AC118" s="154"/>
    </row>
    <row r="119" spans="7:29" s="119" customFormat="1" ht="12.75" x14ac:dyDescent="0.2">
      <c r="G119" s="333"/>
      <c r="O119" s="154"/>
      <c r="P119" s="154"/>
      <c r="AB119" s="154"/>
      <c r="AC119" s="154"/>
    </row>
    <row r="120" spans="7:29" s="119" customFormat="1" ht="12.75" x14ac:dyDescent="0.2">
      <c r="O120" s="154"/>
      <c r="P120" s="154"/>
      <c r="AB120" s="154"/>
      <c r="AC120" s="154"/>
    </row>
    <row r="121" spans="7:29" s="119" customFormat="1" ht="12.75" x14ac:dyDescent="0.2">
      <c r="O121" s="154"/>
      <c r="P121" s="154"/>
      <c r="AB121" s="154"/>
      <c r="AC121" s="154"/>
    </row>
    <row r="122" spans="7:29" s="119" customFormat="1" ht="12.75" x14ac:dyDescent="0.2">
      <c r="O122" s="154"/>
      <c r="P122" s="154"/>
      <c r="AB122" s="154"/>
      <c r="AC122" s="154"/>
    </row>
    <row r="123" spans="7:29" s="119" customFormat="1" ht="12.75" x14ac:dyDescent="0.2">
      <c r="O123" s="154"/>
      <c r="P123" s="154"/>
      <c r="AB123" s="154"/>
      <c r="AC123" s="154"/>
    </row>
    <row r="124" spans="7:29" s="119" customFormat="1" ht="12.75" x14ac:dyDescent="0.2">
      <c r="O124" s="154"/>
      <c r="P124" s="154"/>
      <c r="AB124" s="154"/>
      <c r="AC124" s="154"/>
    </row>
    <row r="125" spans="7:29" s="119" customFormat="1" ht="12.75" x14ac:dyDescent="0.2">
      <c r="O125" s="154"/>
      <c r="P125" s="154"/>
      <c r="AB125" s="154"/>
      <c r="AC125" s="154"/>
    </row>
    <row r="126" spans="7:29" s="119" customFormat="1" ht="12.75" x14ac:dyDescent="0.2">
      <c r="O126" s="154"/>
      <c r="P126" s="154"/>
      <c r="AB126" s="154"/>
      <c r="AC126" s="154"/>
    </row>
    <row r="127" spans="7:29" s="119" customFormat="1" ht="12.75" x14ac:dyDescent="0.2">
      <c r="O127" s="154"/>
      <c r="P127" s="154"/>
      <c r="AB127" s="154"/>
      <c r="AC127" s="154"/>
    </row>
    <row r="128" spans="7:29" s="119" customFormat="1" ht="12.75" x14ac:dyDescent="0.2">
      <c r="O128" s="154"/>
      <c r="P128" s="154"/>
      <c r="AB128" s="154"/>
      <c r="AC128" s="154"/>
    </row>
    <row r="129" spans="15:29" s="119" customFormat="1" ht="12.75" x14ac:dyDescent="0.2">
      <c r="O129" s="154"/>
      <c r="P129" s="154"/>
      <c r="AB129" s="154"/>
      <c r="AC129" s="154"/>
    </row>
    <row r="130" spans="15:29" s="119" customFormat="1" ht="12.75" x14ac:dyDescent="0.2">
      <c r="O130" s="154"/>
      <c r="P130" s="154"/>
      <c r="AB130" s="154"/>
      <c r="AC130" s="154"/>
    </row>
    <row r="131" spans="15:29" s="119" customFormat="1" ht="12.75" x14ac:dyDescent="0.2">
      <c r="O131" s="154"/>
      <c r="P131" s="154"/>
      <c r="AB131" s="154"/>
      <c r="AC131" s="154"/>
    </row>
    <row r="132" spans="15:29" s="119" customFormat="1" ht="12.75" x14ac:dyDescent="0.2">
      <c r="O132" s="154"/>
      <c r="P132" s="154"/>
      <c r="AB132" s="154"/>
      <c r="AC132" s="154"/>
    </row>
    <row r="133" spans="15:29" s="119" customFormat="1" ht="12.75" x14ac:dyDescent="0.2">
      <c r="O133" s="154"/>
      <c r="P133" s="154"/>
      <c r="AB133" s="154"/>
      <c r="AC133" s="154"/>
    </row>
    <row r="134" spans="15:29" s="119" customFormat="1" ht="12.75" x14ac:dyDescent="0.2">
      <c r="O134" s="154"/>
      <c r="P134" s="154"/>
      <c r="AB134" s="154"/>
      <c r="AC134" s="154"/>
    </row>
    <row r="135" spans="15:29" s="119" customFormat="1" ht="12.75" x14ac:dyDescent="0.2">
      <c r="O135" s="154"/>
      <c r="P135" s="154"/>
      <c r="AB135" s="154"/>
      <c r="AC135" s="154"/>
    </row>
  </sheetData>
  <mergeCells count="2">
    <mergeCell ref="D24:H24"/>
    <mergeCell ref="J24:M24"/>
  </mergeCells>
  <conditionalFormatting sqref="D36:E95 I36:J95">
    <cfRule type="expression" dxfId="17" priority="18" stopIfTrue="1">
      <formula>ISNA(D36)</formula>
    </cfRule>
  </conditionalFormatting>
  <hyperlinks>
    <hyperlink ref="A3" location="Contents!A1" display="Return to Contents" xr:uid="{00000000-0004-0000-0C00-000000000000}"/>
  </hyperlinks>
  <pageMargins left="0.7" right="0.7" top="0.75" bottom="0.75" header="0.3" footer="0.3"/>
  <pageSetup orientation="landscape" verticalDpi="599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/>
  <dimension ref="A1:AC122"/>
  <sheetViews>
    <sheetView zoomScale="91" zoomScaleNormal="91" workbookViewId="0"/>
  </sheetViews>
  <sheetFormatPr defaultColWidth="9.28515625" defaultRowHeight="15" x14ac:dyDescent="0.25"/>
  <cols>
    <col min="1" max="1" width="7.28515625" style="107" customWidth="1"/>
    <col min="2" max="2" width="9.28515625" style="107"/>
    <col min="3" max="3" width="14.7109375" style="107" customWidth="1"/>
    <col min="4" max="14" width="9.28515625" style="107"/>
    <col min="15" max="16" width="9.28515625" style="108"/>
    <col min="17" max="17" width="19.5703125" style="107" customWidth="1"/>
    <col min="18" max="18" width="12" style="107" customWidth="1"/>
    <col min="19" max="27" width="9.28515625" style="107"/>
    <col min="28" max="29" width="9.28515625" style="108"/>
    <col min="30" max="16384" width="9.28515625" style="107"/>
  </cols>
  <sheetData>
    <row r="1" spans="1:18" x14ac:dyDescent="0.25">
      <c r="L1" s="120"/>
    </row>
    <row r="2" spans="1:18" ht="15.75" x14ac:dyDescent="0.25">
      <c r="A2" s="31" t="s">
        <v>977</v>
      </c>
      <c r="L2" s="120"/>
    </row>
    <row r="3" spans="1:18" x14ac:dyDescent="0.25">
      <c r="A3" s="16" t="s">
        <v>16</v>
      </c>
      <c r="R3" s="112"/>
    </row>
    <row r="4" spans="1:18" x14ac:dyDescent="0.25">
      <c r="A4" s="253"/>
      <c r="B4" s="254"/>
      <c r="C4" s="254"/>
      <c r="D4" s="254"/>
      <c r="E4" s="254"/>
      <c r="F4" s="254"/>
      <c r="G4" s="254"/>
      <c r="H4" s="254"/>
      <c r="I4" s="254"/>
      <c r="J4" s="254"/>
      <c r="R4" s="112"/>
    </row>
    <row r="5" spans="1:18" x14ac:dyDescent="0.25">
      <c r="A5" s="253"/>
      <c r="B5" s="254"/>
      <c r="C5" s="254"/>
      <c r="D5" s="254"/>
      <c r="E5" s="254"/>
      <c r="F5" s="254"/>
      <c r="G5" s="254"/>
      <c r="H5" s="254"/>
      <c r="I5" s="254"/>
      <c r="J5" s="254"/>
      <c r="Q5" s="142" t="s">
        <v>343</v>
      </c>
      <c r="R5" s="143"/>
    </row>
    <row r="6" spans="1:18" x14ac:dyDescent="0.25">
      <c r="A6" s="254"/>
      <c r="B6" s="254"/>
      <c r="C6" s="254"/>
      <c r="D6" s="254"/>
      <c r="E6" s="254"/>
      <c r="F6" s="254"/>
      <c r="G6" s="254"/>
      <c r="H6" s="254"/>
      <c r="I6" s="254"/>
      <c r="J6" s="254"/>
      <c r="Q6" s="257" t="s">
        <v>279</v>
      </c>
      <c r="R6" s="228" t="s">
        <v>278</v>
      </c>
    </row>
    <row r="7" spans="1:18" x14ac:dyDescent="0.25">
      <c r="A7" s="254"/>
      <c r="B7" s="254"/>
      <c r="C7" s="254"/>
      <c r="D7" s="254"/>
      <c r="E7" s="254"/>
      <c r="F7" s="254"/>
      <c r="G7" s="254"/>
      <c r="H7" s="254"/>
      <c r="I7" s="254"/>
      <c r="J7" s="254"/>
      <c r="Q7" s="258" t="s">
        <v>280</v>
      </c>
      <c r="R7" s="186" t="s">
        <v>286</v>
      </c>
    </row>
    <row r="8" spans="1:18" x14ac:dyDescent="0.25">
      <c r="A8" s="254"/>
      <c r="B8" s="254"/>
      <c r="C8" s="254"/>
      <c r="D8" s="254"/>
      <c r="E8" s="254"/>
      <c r="F8" s="254"/>
      <c r="G8" s="254"/>
      <c r="H8" s="254"/>
      <c r="I8" s="254"/>
      <c r="J8" s="254"/>
      <c r="Q8" s="259" t="s">
        <v>420</v>
      </c>
      <c r="R8" s="229" t="s">
        <v>285</v>
      </c>
    </row>
    <row r="9" spans="1:18" x14ac:dyDescent="0.25">
      <c r="A9" s="254"/>
      <c r="B9" s="254"/>
      <c r="C9" s="254"/>
      <c r="D9" s="254"/>
      <c r="E9" s="254"/>
      <c r="F9" s="254"/>
      <c r="G9" s="254"/>
      <c r="H9" s="254"/>
      <c r="I9" s="254"/>
      <c r="J9" s="254"/>
    </row>
    <row r="10" spans="1:18" x14ac:dyDescent="0.25">
      <c r="A10" s="254"/>
      <c r="B10" s="254"/>
      <c r="C10" s="254"/>
      <c r="D10" s="254"/>
      <c r="E10" s="254"/>
      <c r="F10" s="254"/>
      <c r="G10" s="254"/>
      <c r="H10" s="254"/>
      <c r="I10" s="254"/>
      <c r="J10" s="254"/>
    </row>
    <row r="11" spans="1:18" x14ac:dyDescent="0.25">
      <c r="A11" s="254"/>
      <c r="B11" s="254"/>
      <c r="C11" s="254"/>
      <c r="D11" s="254"/>
      <c r="E11" s="254"/>
      <c r="F11" s="254"/>
      <c r="G11" s="254"/>
      <c r="H11" s="254"/>
      <c r="I11" s="254"/>
      <c r="J11" s="254"/>
    </row>
    <row r="12" spans="1:18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</row>
    <row r="13" spans="1:18" x14ac:dyDescent="0.25">
      <c r="A13" s="254"/>
      <c r="B13" s="254"/>
      <c r="C13" s="254"/>
      <c r="D13" s="254"/>
      <c r="E13" s="254"/>
      <c r="F13" s="254"/>
      <c r="G13" s="254"/>
      <c r="H13" s="254"/>
      <c r="I13" s="254"/>
      <c r="J13" s="254"/>
    </row>
    <row r="14" spans="1:18" x14ac:dyDescent="0.25">
      <c r="A14" s="254"/>
      <c r="B14" s="254"/>
      <c r="C14" s="254"/>
      <c r="D14" s="254"/>
      <c r="E14" s="254"/>
      <c r="F14" s="254"/>
      <c r="G14" s="254"/>
      <c r="H14" s="254"/>
      <c r="I14" s="254"/>
      <c r="J14" s="254"/>
    </row>
    <row r="15" spans="1:18" x14ac:dyDescent="0.25">
      <c r="A15" s="254"/>
      <c r="B15" s="254"/>
      <c r="C15" s="254"/>
      <c r="D15" s="254"/>
      <c r="E15" s="254"/>
      <c r="F15" s="254"/>
      <c r="G15" s="254"/>
      <c r="H15" s="254"/>
      <c r="I15" s="254"/>
      <c r="J15" s="254"/>
    </row>
    <row r="16" spans="1:18" x14ac:dyDescent="0.25">
      <c r="A16" s="254"/>
      <c r="B16" s="254"/>
      <c r="C16" s="254"/>
      <c r="D16" s="254"/>
      <c r="E16" s="254"/>
      <c r="F16" s="254"/>
      <c r="G16" s="254"/>
      <c r="H16" s="254"/>
      <c r="I16" s="254"/>
      <c r="J16" s="254"/>
    </row>
    <row r="17" spans="1:29" x14ac:dyDescent="0.25">
      <c r="A17" s="254"/>
      <c r="B17" s="254"/>
      <c r="C17" s="254"/>
      <c r="D17" s="254"/>
      <c r="E17" s="254"/>
      <c r="F17" s="254"/>
      <c r="G17" s="254"/>
      <c r="H17" s="254"/>
      <c r="I17" s="254"/>
      <c r="J17" s="254"/>
    </row>
    <row r="18" spans="1:29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</row>
    <row r="19" spans="1:29" x14ac:dyDescent="0.25">
      <c r="A19" s="254"/>
      <c r="B19" s="254"/>
      <c r="C19" s="254"/>
      <c r="D19" s="254"/>
      <c r="E19" s="254"/>
      <c r="F19" s="254"/>
      <c r="G19" s="254"/>
      <c r="H19" s="254"/>
      <c r="I19" s="254"/>
      <c r="J19" s="254"/>
    </row>
    <row r="20" spans="1:29" x14ac:dyDescent="0.25">
      <c r="A20" s="254"/>
      <c r="B20" s="254"/>
      <c r="C20" s="254"/>
      <c r="D20" s="254"/>
      <c r="E20" s="254"/>
      <c r="F20" s="254"/>
      <c r="G20" s="254"/>
      <c r="H20" s="254"/>
      <c r="I20" s="254"/>
      <c r="J20" s="254"/>
    </row>
    <row r="21" spans="1:29" x14ac:dyDescent="0.25">
      <c r="A21" s="254"/>
      <c r="B21" s="254"/>
      <c r="C21" s="254"/>
      <c r="D21" s="254"/>
      <c r="E21" s="254"/>
      <c r="F21" s="254"/>
      <c r="G21" s="254"/>
      <c r="H21" s="254"/>
      <c r="I21" s="254"/>
      <c r="J21" s="254"/>
    </row>
    <row r="22" spans="1:29" x14ac:dyDescent="0.25">
      <c r="A22" s="254"/>
      <c r="B22" s="254"/>
      <c r="C22" s="254"/>
      <c r="D22" s="254"/>
      <c r="E22" s="254"/>
      <c r="F22" s="254"/>
      <c r="G22" s="254"/>
      <c r="H22" s="254"/>
      <c r="I22" s="254"/>
      <c r="J22" s="254"/>
    </row>
    <row r="24" spans="1:29" s="328" customFormat="1" ht="14.25" x14ac:dyDescent="0.2">
      <c r="B24" s="21"/>
      <c r="C24" s="21"/>
      <c r="D24" s="479" t="s">
        <v>48</v>
      </c>
      <c r="E24" s="479"/>
      <c r="F24" s="479"/>
      <c r="G24" s="479"/>
      <c r="H24" s="479"/>
      <c r="I24" s="23"/>
      <c r="J24" s="479" t="s">
        <v>284</v>
      </c>
      <c r="K24" s="479"/>
      <c r="L24" s="479"/>
      <c r="M24" s="479"/>
      <c r="O24" s="154"/>
      <c r="P24" s="154"/>
      <c r="AB24" s="154"/>
      <c r="AC24" s="154"/>
    </row>
    <row r="25" spans="1:29" s="328" customFormat="1" ht="14.25" x14ac:dyDescent="0.2">
      <c r="B25" s="60"/>
      <c r="C25" s="60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  <c r="O25" s="154"/>
      <c r="P25" s="154"/>
      <c r="AB25" s="154"/>
      <c r="AC25" s="154"/>
    </row>
    <row r="26" spans="1:29" s="328" customFormat="1" ht="14.25" x14ac:dyDescent="0.2">
      <c r="C26" s="21" t="s">
        <v>279</v>
      </c>
      <c r="D26" s="321">
        <v>1.6878833895714285</v>
      </c>
      <c r="E26" s="321">
        <v>2.4033992095238097</v>
      </c>
      <c r="F26" s="321">
        <v>1.9620342025714284</v>
      </c>
      <c r="G26" s="321">
        <v>1.9163946922619046</v>
      </c>
      <c r="H26" s="321">
        <v>1.7517951624999999</v>
      </c>
      <c r="I26" s="322"/>
      <c r="J26" s="20">
        <f t="shared" ref="J26:M30" si="0">E26-D26</f>
        <v>0.71551581995238123</v>
      </c>
      <c r="K26" s="20">
        <f t="shared" si="0"/>
        <v>-0.44136500695238134</v>
      </c>
      <c r="L26" s="20">
        <f t="shared" si="0"/>
        <v>-4.5639510309523734E-2</v>
      </c>
      <c r="M26" s="20">
        <f t="shared" si="0"/>
        <v>-0.16459952976190473</v>
      </c>
      <c r="O26" s="154"/>
      <c r="P26" s="154"/>
      <c r="AB26" s="154"/>
      <c r="AC26" s="154"/>
    </row>
    <row r="27" spans="1:29" s="328" customFormat="1" ht="14.25" x14ac:dyDescent="0.2">
      <c r="C27" s="21" t="s">
        <v>282</v>
      </c>
      <c r="D27" s="321">
        <f>+D29-D26</f>
        <v>0.42055252602857141</v>
      </c>
      <c r="E27" s="321">
        <f>+E29-E26</f>
        <v>1.1792151398761903</v>
      </c>
      <c r="F27" s="321">
        <f>+F29-F26</f>
        <v>0.86992411242857171</v>
      </c>
      <c r="G27" s="321">
        <f>+G29-G26</f>
        <v>0.49932346583809561</v>
      </c>
      <c r="H27" s="321">
        <f>+H29-H26</f>
        <v>0.5747995667000001</v>
      </c>
      <c r="I27" s="322"/>
      <c r="J27" s="20">
        <f t="shared" si="0"/>
        <v>0.75866261384761891</v>
      </c>
      <c r="K27" s="20">
        <f t="shared" si="0"/>
        <v>-0.3092910274476186</v>
      </c>
      <c r="L27" s="20">
        <f t="shared" si="0"/>
        <v>-0.37060064659047609</v>
      </c>
      <c r="M27" s="20">
        <f t="shared" si="0"/>
        <v>7.5476100861904483E-2</v>
      </c>
      <c r="O27" s="154"/>
      <c r="P27" s="154"/>
      <c r="AB27" s="154"/>
      <c r="AC27" s="154"/>
    </row>
    <row r="28" spans="1:29" s="328" customFormat="1" ht="14.25" x14ac:dyDescent="0.2">
      <c r="C28" s="123" t="s">
        <v>283</v>
      </c>
      <c r="D28" s="323">
        <f>+D30-D29</f>
        <v>1.1761785669</v>
      </c>
      <c r="E28" s="323">
        <f>+E30-E29</f>
        <v>1.4090548284000004</v>
      </c>
      <c r="F28" s="323">
        <f>+F30-F29</f>
        <v>1.3854472213999993</v>
      </c>
      <c r="G28" s="323">
        <f>+G30-G29</f>
        <v>1.3479792841999996</v>
      </c>
      <c r="H28" s="323">
        <f>+H30-H29</f>
        <v>1.2795388295000003</v>
      </c>
      <c r="I28" s="324"/>
      <c r="J28" s="325">
        <f t="shared" si="0"/>
        <v>0.2328762615000004</v>
      </c>
      <c r="K28" s="325">
        <f t="shared" si="0"/>
        <v>-2.3607607000001085E-2</v>
      </c>
      <c r="L28" s="325">
        <f t="shared" si="0"/>
        <v>-3.7467937199999746E-2</v>
      </c>
      <c r="M28" s="325">
        <f t="shared" si="0"/>
        <v>-6.8440454699999265E-2</v>
      </c>
      <c r="O28" s="154"/>
      <c r="P28" s="154"/>
      <c r="AB28" s="154"/>
      <c r="AC28" s="154"/>
    </row>
    <row r="29" spans="1:29" s="328" customFormat="1" ht="14.25" x14ac:dyDescent="0.2">
      <c r="C29" s="21" t="s">
        <v>433</v>
      </c>
      <c r="D29" s="321">
        <v>2.1084359155999999</v>
      </c>
      <c r="E29" s="321">
        <v>3.5826143494</v>
      </c>
      <c r="F29" s="321">
        <v>2.8319583150000001</v>
      </c>
      <c r="G29" s="321">
        <v>2.4157181581000002</v>
      </c>
      <c r="H29" s="321">
        <v>2.3265947292</v>
      </c>
      <c r="I29" s="322"/>
      <c r="J29" s="20">
        <f t="shared" si="0"/>
        <v>1.4741784338000001</v>
      </c>
      <c r="K29" s="20">
        <f t="shared" si="0"/>
        <v>-0.75065603439999995</v>
      </c>
      <c r="L29" s="20">
        <f t="shared" si="0"/>
        <v>-0.41624015689999982</v>
      </c>
      <c r="M29" s="20">
        <f t="shared" si="0"/>
        <v>-8.9123428900000246E-2</v>
      </c>
      <c r="O29" s="154"/>
      <c r="P29" s="154"/>
      <c r="AB29" s="154"/>
      <c r="AC29" s="154"/>
    </row>
    <row r="30" spans="1:29" s="328" customFormat="1" ht="14.25" x14ac:dyDescent="0.2">
      <c r="B30" s="412"/>
      <c r="C30" s="123" t="s">
        <v>420</v>
      </c>
      <c r="D30" s="411">
        <v>3.2846144824999999</v>
      </c>
      <c r="E30" s="411">
        <v>4.9916691778000004</v>
      </c>
      <c r="F30" s="411">
        <v>4.2174055363999994</v>
      </c>
      <c r="G30" s="411">
        <v>3.7636974422999998</v>
      </c>
      <c r="H30" s="411">
        <v>3.6061335587000003</v>
      </c>
      <c r="I30" s="327"/>
      <c r="J30" s="50">
        <f t="shared" si="0"/>
        <v>1.7070546953000005</v>
      </c>
      <c r="K30" s="50">
        <f t="shared" si="0"/>
        <v>-0.77426364140000103</v>
      </c>
      <c r="L30" s="50">
        <f t="shared" si="0"/>
        <v>-0.45370809409999957</v>
      </c>
      <c r="M30" s="50">
        <f t="shared" si="0"/>
        <v>-0.15756388359999951</v>
      </c>
      <c r="O30" s="154"/>
      <c r="P30" s="154"/>
      <c r="AB30" s="154"/>
      <c r="AC30" s="154"/>
    </row>
    <row r="31" spans="1:29" s="328" customFormat="1" ht="14.25" x14ac:dyDescent="0.2">
      <c r="B31" s="21"/>
      <c r="C31" s="57"/>
      <c r="D31" s="321"/>
      <c r="E31" s="321"/>
      <c r="F31" s="321"/>
      <c r="G31" s="321"/>
      <c r="H31" s="321"/>
      <c r="I31" s="21"/>
      <c r="J31" s="20">
        <f>+SUM(J26:J28)</f>
        <v>1.7070546953000005</v>
      </c>
      <c r="K31" s="20">
        <f>+SUM(K26:K28)</f>
        <v>-0.77426364140000103</v>
      </c>
      <c r="L31" s="20">
        <f>+SUM(L26:L28)</f>
        <v>-0.45370809409999957</v>
      </c>
      <c r="M31" s="20">
        <f>+SUM(M26:M28)</f>
        <v>-0.15756388359999951</v>
      </c>
      <c r="O31" s="154"/>
      <c r="P31" s="154"/>
      <c r="AB31" s="154"/>
      <c r="AC31" s="154"/>
    </row>
    <row r="32" spans="1:29" s="328" customFormat="1" ht="14.25" x14ac:dyDescent="0.2">
      <c r="B32" s="278" t="s">
        <v>1012</v>
      </c>
      <c r="C32" s="21"/>
      <c r="D32" s="21"/>
      <c r="E32" s="57"/>
      <c r="F32" s="21"/>
      <c r="G32" s="21"/>
      <c r="H32" s="21"/>
      <c r="I32" s="21"/>
      <c r="J32" s="57"/>
      <c r="K32" s="339"/>
      <c r="L32" s="339"/>
      <c r="M32" s="339"/>
      <c r="O32" s="154"/>
      <c r="P32" s="154"/>
      <c r="AB32" s="154"/>
      <c r="AC32" s="154"/>
    </row>
    <row r="33" spans="2:29" s="328" customFormat="1" ht="14.25" x14ac:dyDescent="0.2">
      <c r="O33" s="154"/>
      <c r="P33" s="154"/>
      <c r="AB33" s="154"/>
      <c r="AC33" s="154"/>
    </row>
    <row r="34" spans="2:29" s="328" customFormat="1" ht="14.25" x14ac:dyDescent="0.2">
      <c r="O34" s="154"/>
      <c r="P34" s="154"/>
      <c r="AB34" s="154"/>
      <c r="AC34" s="154"/>
    </row>
    <row r="35" spans="2:29" s="328" customFormat="1" ht="14.25" x14ac:dyDescent="0.2">
      <c r="D35" s="189" t="s">
        <v>495</v>
      </c>
      <c r="E35" s="119" t="s">
        <v>445</v>
      </c>
      <c r="F35" s="119" t="s">
        <v>496</v>
      </c>
      <c r="G35" s="119" t="s">
        <v>457</v>
      </c>
      <c r="H35" s="119"/>
      <c r="I35" s="189" t="s">
        <v>491</v>
      </c>
      <c r="J35" s="119" t="s">
        <v>446</v>
      </c>
      <c r="K35" s="119" t="s">
        <v>492</v>
      </c>
      <c r="L35" s="119" t="s">
        <v>457</v>
      </c>
      <c r="O35" s="154"/>
      <c r="P35" s="154"/>
      <c r="AB35" s="154"/>
      <c r="AC35" s="154"/>
    </row>
    <row r="36" spans="2:29" s="328" customFormat="1" x14ac:dyDescent="0.25">
      <c r="B36" s="413">
        <f t="shared" ref="B36:B87" si="1">YEAR(C36)</f>
        <v>2021</v>
      </c>
      <c r="C36" s="414">
        <v>44197</v>
      </c>
      <c r="D36" s="415">
        <v>2.6805000000000003</v>
      </c>
      <c r="E36" s="416" t="e">
        <v>#N/A</v>
      </c>
      <c r="F36" s="417"/>
      <c r="G36" s="417">
        <v>2.6805000000000003</v>
      </c>
      <c r="H36" s="418"/>
      <c r="I36" s="415">
        <v>1.3040476190476191</v>
      </c>
      <c r="J36" s="416" t="e">
        <v>#N/A</v>
      </c>
      <c r="K36" s="417"/>
      <c r="L36" s="417">
        <v>1.3040476190476191</v>
      </c>
      <c r="M36" s="330"/>
      <c r="O36" s="154"/>
      <c r="P36" s="154"/>
      <c r="AB36" s="154"/>
      <c r="AC36" s="154"/>
    </row>
    <row r="37" spans="2:29" s="328" customFormat="1" x14ac:dyDescent="0.25">
      <c r="B37" s="413">
        <f t="shared" si="1"/>
        <v>2021</v>
      </c>
      <c r="C37" s="414">
        <v>44228</v>
      </c>
      <c r="D37" s="415">
        <v>2.847</v>
      </c>
      <c r="E37" s="416" t="e">
        <v>#N/A</v>
      </c>
      <c r="F37" s="417">
        <f t="shared" ref="F37:F46" si="2">AVERAGEIF($B$36:$B$95,B37,$G$36:$G$95)</f>
        <v>3.2805166666666667</v>
      </c>
      <c r="G37" s="417">
        <v>2.847</v>
      </c>
      <c r="H37" s="418"/>
      <c r="I37" s="415">
        <v>1.4828571428571429</v>
      </c>
      <c r="J37" s="416" t="e">
        <v>#N/A</v>
      </c>
      <c r="K37" s="417">
        <f>AVERAGEIF($B$36:$B$95,B37,$L$36:$L$95)</f>
        <v>1.682797619047619</v>
      </c>
      <c r="L37" s="417">
        <v>1.4828571428571429</v>
      </c>
      <c r="M37" s="330"/>
      <c r="O37" s="154"/>
      <c r="P37" s="154"/>
      <c r="AB37" s="154"/>
      <c r="AC37" s="154"/>
    </row>
    <row r="38" spans="2:29" s="328" customFormat="1" x14ac:dyDescent="0.25">
      <c r="B38" s="413">
        <f t="shared" si="1"/>
        <v>2021</v>
      </c>
      <c r="C38" s="414">
        <v>44256</v>
      </c>
      <c r="D38" s="415">
        <v>3.1522000000000001</v>
      </c>
      <c r="E38" s="416" t="e">
        <v>#N/A</v>
      </c>
      <c r="F38" s="417">
        <f t="shared" si="2"/>
        <v>3.2805166666666667</v>
      </c>
      <c r="G38" s="417">
        <v>3.1522000000000001</v>
      </c>
      <c r="H38" s="418"/>
      <c r="I38" s="415">
        <v>1.5573809523809523</v>
      </c>
      <c r="J38" s="416" t="e">
        <v>#N/A</v>
      </c>
      <c r="K38" s="417">
        <f t="shared" ref="K38:K46" si="3">AVERAGEIF($B$36:$B$95,B38,$L$36:$L$95)</f>
        <v>1.682797619047619</v>
      </c>
      <c r="L38" s="417">
        <v>1.5573809523809523</v>
      </c>
      <c r="M38" s="330"/>
      <c r="O38" s="154"/>
      <c r="P38" s="154"/>
      <c r="AB38" s="154"/>
      <c r="AC38" s="154"/>
    </row>
    <row r="39" spans="2:29" s="328" customFormat="1" x14ac:dyDescent="0.25">
      <c r="B39" s="413">
        <f t="shared" si="1"/>
        <v>2021</v>
      </c>
      <c r="C39" s="414">
        <v>44287</v>
      </c>
      <c r="D39" s="415">
        <v>3.1302499999999998</v>
      </c>
      <c r="E39" s="416" t="e">
        <v>#N/A</v>
      </c>
      <c r="F39" s="417">
        <f t="shared" si="2"/>
        <v>3.2805166666666667</v>
      </c>
      <c r="G39" s="417">
        <v>3.1302499999999998</v>
      </c>
      <c r="H39" s="418"/>
      <c r="I39" s="415">
        <v>1.5430952380952381</v>
      </c>
      <c r="J39" s="416" t="e">
        <v>#N/A</v>
      </c>
      <c r="K39" s="417">
        <f t="shared" si="3"/>
        <v>1.682797619047619</v>
      </c>
      <c r="L39" s="417">
        <v>1.5430952380952381</v>
      </c>
      <c r="M39" s="330"/>
      <c r="O39" s="154"/>
      <c r="P39" s="154"/>
      <c r="AB39" s="154"/>
      <c r="AC39" s="154"/>
    </row>
    <row r="40" spans="2:29" s="328" customFormat="1" x14ac:dyDescent="0.25">
      <c r="B40" s="413">
        <f t="shared" si="1"/>
        <v>2021</v>
      </c>
      <c r="C40" s="414">
        <v>44317</v>
      </c>
      <c r="D40" s="415">
        <v>3.2170000000000001</v>
      </c>
      <c r="E40" s="416" t="e">
        <v>#N/A</v>
      </c>
      <c r="F40" s="417">
        <f t="shared" si="2"/>
        <v>3.2805166666666667</v>
      </c>
      <c r="G40" s="417">
        <v>3.2170000000000001</v>
      </c>
      <c r="H40" s="418"/>
      <c r="I40" s="415">
        <v>1.6316666666666666</v>
      </c>
      <c r="J40" s="416" t="e">
        <v>#N/A</v>
      </c>
      <c r="K40" s="417">
        <f t="shared" si="3"/>
        <v>1.682797619047619</v>
      </c>
      <c r="L40" s="417">
        <v>1.6316666666666666</v>
      </c>
      <c r="M40" s="330"/>
      <c r="O40" s="154"/>
      <c r="P40" s="154"/>
      <c r="AB40" s="154"/>
      <c r="AC40" s="154"/>
    </row>
    <row r="41" spans="2:29" s="328" customFormat="1" x14ac:dyDescent="0.25">
      <c r="B41" s="413">
        <f t="shared" si="1"/>
        <v>2021</v>
      </c>
      <c r="C41" s="414">
        <v>44348</v>
      </c>
      <c r="D41" s="415">
        <v>3.2867500000000001</v>
      </c>
      <c r="E41" s="416" t="e">
        <v>#N/A</v>
      </c>
      <c r="F41" s="417">
        <f t="shared" si="2"/>
        <v>3.2805166666666667</v>
      </c>
      <c r="G41" s="417">
        <v>3.2867500000000001</v>
      </c>
      <c r="H41" s="418"/>
      <c r="I41" s="415">
        <v>1.7419047619047618</v>
      </c>
      <c r="J41" s="416" t="e">
        <v>#N/A</v>
      </c>
      <c r="K41" s="417">
        <f t="shared" si="3"/>
        <v>1.682797619047619</v>
      </c>
      <c r="L41" s="417">
        <v>1.7419047619047618</v>
      </c>
      <c r="M41" s="330"/>
      <c r="O41" s="154"/>
      <c r="P41" s="154"/>
      <c r="AB41" s="154"/>
      <c r="AC41" s="154"/>
    </row>
    <row r="42" spans="2:29" s="328" customFormat="1" x14ac:dyDescent="0.25">
      <c r="B42" s="413">
        <f t="shared" si="1"/>
        <v>2021</v>
      </c>
      <c r="C42" s="414">
        <v>44378</v>
      </c>
      <c r="D42" s="415">
        <v>3.3387500000000001</v>
      </c>
      <c r="E42" s="416" t="e">
        <v>#N/A</v>
      </c>
      <c r="F42" s="417">
        <f t="shared" si="2"/>
        <v>3.2805166666666667</v>
      </c>
      <c r="G42" s="417">
        <v>3.3387500000000001</v>
      </c>
      <c r="H42" s="418"/>
      <c r="I42" s="415">
        <v>1.7897619047619049</v>
      </c>
      <c r="J42" s="416" t="e">
        <v>#N/A</v>
      </c>
      <c r="K42" s="417">
        <f t="shared" si="3"/>
        <v>1.682797619047619</v>
      </c>
      <c r="L42" s="417">
        <v>1.7897619047619049</v>
      </c>
      <c r="M42" s="330"/>
      <c r="O42" s="154"/>
      <c r="P42" s="154"/>
      <c r="AB42" s="154"/>
      <c r="AC42" s="154"/>
    </row>
    <row r="43" spans="2:29" s="328" customFormat="1" x14ac:dyDescent="0.25">
      <c r="B43" s="413">
        <f t="shared" si="1"/>
        <v>2021</v>
      </c>
      <c r="C43" s="414">
        <v>44409</v>
      </c>
      <c r="D43" s="415">
        <v>3.35</v>
      </c>
      <c r="E43" s="416" t="e">
        <v>#N/A</v>
      </c>
      <c r="F43" s="417">
        <f t="shared" si="2"/>
        <v>3.2805166666666667</v>
      </c>
      <c r="G43" s="417">
        <v>3.35</v>
      </c>
      <c r="H43" s="418"/>
      <c r="I43" s="415">
        <v>1.6845238095238095</v>
      </c>
      <c r="J43" s="416" t="e">
        <v>#N/A</v>
      </c>
      <c r="K43" s="417">
        <f t="shared" si="3"/>
        <v>1.682797619047619</v>
      </c>
      <c r="L43" s="417">
        <v>1.6845238095238095</v>
      </c>
      <c r="M43" s="330"/>
      <c r="O43" s="154"/>
      <c r="P43" s="154"/>
      <c r="AB43" s="154"/>
      <c r="AC43" s="154"/>
    </row>
    <row r="44" spans="2:29" s="328" customFormat="1" x14ac:dyDescent="0.25">
      <c r="B44" s="413">
        <f t="shared" si="1"/>
        <v>2021</v>
      </c>
      <c r="C44" s="414">
        <v>44440</v>
      </c>
      <c r="D44" s="415">
        <v>3.3839999999999999</v>
      </c>
      <c r="E44" s="416" t="e">
        <v>#N/A</v>
      </c>
      <c r="F44" s="417">
        <f t="shared" si="2"/>
        <v>3.2805166666666667</v>
      </c>
      <c r="G44" s="417">
        <v>3.3839999999999999</v>
      </c>
      <c r="H44" s="418"/>
      <c r="I44" s="415">
        <v>1.7735714285714284</v>
      </c>
      <c r="J44" s="416" t="e">
        <v>#N/A</v>
      </c>
      <c r="K44" s="417">
        <f t="shared" si="3"/>
        <v>1.682797619047619</v>
      </c>
      <c r="L44" s="417">
        <v>1.7735714285714284</v>
      </c>
      <c r="M44" s="330"/>
      <c r="O44" s="154"/>
      <c r="P44" s="154"/>
      <c r="AB44" s="154"/>
      <c r="AC44" s="154"/>
    </row>
    <row r="45" spans="2:29" s="328" customFormat="1" x14ac:dyDescent="0.25">
      <c r="B45" s="413">
        <f t="shared" si="1"/>
        <v>2021</v>
      </c>
      <c r="C45" s="414">
        <v>44470</v>
      </c>
      <c r="D45" s="415">
        <v>3.6117500000000002</v>
      </c>
      <c r="E45" s="416" t="e">
        <v>#N/A</v>
      </c>
      <c r="F45" s="417">
        <f t="shared" si="2"/>
        <v>3.2805166666666667</v>
      </c>
      <c r="G45" s="417">
        <v>3.6117500000000002</v>
      </c>
      <c r="H45" s="418"/>
      <c r="I45" s="415">
        <v>1.9890476190476192</v>
      </c>
      <c r="J45" s="416" t="e">
        <v>#N/A</v>
      </c>
      <c r="K45" s="417">
        <f t="shared" si="3"/>
        <v>1.682797619047619</v>
      </c>
      <c r="L45" s="417">
        <v>1.9890476190476192</v>
      </c>
      <c r="M45" s="330"/>
      <c r="O45" s="154"/>
      <c r="P45" s="154"/>
      <c r="AB45" s="154"/>
      <c r="AC45" s="154"/>
    </row>
    <row r="46" spans="2:29" s="328" customFormat="1" x14ac:dyDescent="0.25">
      <c r="B46" s="413">
        <f t="shared" si="1"/>
        <v>2021</v>
      </c>
      <c r="C46" s="414">
        <v>44501</v>
      </c>
      <c r="D46" s="415">
        <v>3.7269999999999999</v>
      </c>
      <c r="E46" s="416" t="e">
        <v>#N/A</v>
      </c>
      <c r="F46" s="417">
        <f t="shared" si="2"/>
        <v>3.2805166666666667</v>
      </c>
      <c r="G46" s="417">
        <v>3.7269999999999999</v>
      </c>
      <c r="H46" s="418"/>
      <c r="I46" s="415">
        <v>1.9297619047619048</v>
      </c>
      <c r="J46" s="416" t="e">
        <v>#N/A</v>
      </c>
      <c r="K46" s="417">
        <f t="shared" si="3"/>
        <v>1.682797619047619</v>
      </c>
      <c r="L46" s="417">
        <v>1.9297619047619048</v>
      </c>
      <c r="M46" s="330"/>
      <c r="O46" s="154"/>
      <c r="P46" s="154"/>
      <c r="AB46" s="154"/>
      <c r="AC46" s="154"/>
    </row>
    <row r="47" spans="2:29" s="328" customFormat="1" x14ac:dyDescent="0.25">
      <c r="B47" s="413">
        <f t="shared" si="1"/>
        <v>2021</v>
      </c>
      <c r="C47" s="414">
        <v>44531</v>
      </c>
      <c r="D47" s="415">
        <v>3.641</v>
      </c>
      <c r="E47" s="416" t="e">
        <v>#N/A</v>
      </c>
      <c r="F47" s="417"/>
      <c r="G47" s="417">
        <v>3.641</v>
      </c>
      <c r="H47" s="418"/>
      <c r="I47" s="415">
        <v>1.7659523809523809</v>
      </c>
      <c r="J47" s="416" t="e">
        <v>#N/A</v>
      </c>
      <c r="K47" s="417"/>
      <c r="L47" s="417">
        <v>1.7659523809523809</v>
      </c>
      <c r="M47" s="330"/>
      <c r="O47" s="154"/>
      <c r="P47" s="154"/>
      <c r="AB47" s="154"/>
      <c r="AC47" s="154"/>
    </row>
    <row r="48" spans="2:29" s="328" customFormat="1" x14ac:dyDescent="0.25">
      <c r="B48" s="413">
        <f t="shared" si="1"/>
        <v>2022</v>
      </c>
      <c r="C48" s="414">
        <v>44562</v>
      </c>
      <c r="D48" s="415">
        <v>3.7242000000000002</v>
      </c>
      <c r="E48" s="416" t="e">
        <v>#N/A</v>
      </c>
      <c r="F48" s="417"/>
      <c r="G48" s="417">
        <v>3.7242000000000002</v>
      </c>
      <c r="H48" s="418"/>
      <c r="I48" s="415">
        <v>2.0597619047619049</v>
      </c>
      <c r="J48" s="416" t="e">
        <v>#N/A</v>
      </c>
      <c r="K48" s="417"/>
      <c r="L48" s="417">
        <v>2.0597619047619049</v>
      </c>
      <c r="M48" s="330"/>
      <c r="O48" s="154"/>
      <c r="P48" s="154"/>
      <c r="AB48" s="154"/>
      <c r="AC48" s="154"/>
    </row>
    <row r="49" spans="2:29" s="328" customFormat="1" x14ac:dyDescent="0.25">
      <c r="B49" s="413">
        <f t="shared" si="1"/>
        <v>2022</v>
      </c>
      <c r="C49" s="414">
        <v>44593</v>
      </c>
      <c r="D49" s="415">
        <v>4.0322500000000003</v>
      </c>
      <c r="E49" s="416" t="e">
        <v>#N/A</v>
      </c>
      <c r="F49" s="417">
        <f t="shared" ref="F49:F58" si="4">AVERAGEIF($B$36:$B$95,B49,$G$36:$G$95)</f>
        <v>4.9980249999999993</v>
      </c>
      <c r="G49" s="417">
        <v>4.0322500000000003</v>
      </c>
      <c r="H49" s="418"/>
      <c r="I49" s="415">
        <v>2.3126190476190476</v>
      </c>
      <c r="J49" s="416" t="e">
        <v>#N/A</v>
      </c>
      <c r="K49" s="417">
        <f>AVERAGEIF($B$36:$B$95,B49,$L$36:$L$95)</f>
        <v>2.3995436507936505</v>
      </c>
      <c r="L49" s="417">
        <v>2.3126190476190476</v>
      </c>
      <c r="M49" s="330"/>
      <c r="O49" s="154"/>
      <c r="P49" s="154"/>
      <c r="AB49" s="154"/>
      <c r="AC49" s="154"/>
    </row>
    <row r="50" spans="2:29" s="328" customFormat="1" x14ac:dyDescent="0.25">
      <c r="B50" s="413">
        <f t="shared" si="1"/>
        <v>2022</v>
      </c>
      <c r="C50" s="414">
        <v>44621</v>
      </c>
      <c r="D50" s="415">
        <v>5.1044999999999998</v>
      </c>
      <c r="E50" s="416" t="e">
        <v>#N/A</v>
      </c>
      <c r="F50" s="417">
        <f t="shared" si="4"/>
        <v>4.9980249999999993</v>
      </c>
      <c r="G50" s="417">
        <v>5.1044999999999998</v>
      </c>
      <c r="H50" s="418"/>
      <c r="I50" s="415">
        <v>2.7916666666666665</v>
      </c>
      <c r="J50" s="416" t="e">
        <v>#N/A</v>
      </c>
      <c r="K50" s="417">
        <f t="shared" ref="K50:K58" si="5">AVERAGEIF($B$36:$B$95,B50,$L$36:$L$95)</f>
        <v>2.3995436507936505</v>
      </c>
      <c r="L50" s="417">
        <v>2.7916666666666665</v>
      </c>
      <c r="M50" s="330"/>
      <c r="O50" s="154"/>
      <c r="P50" s="154"/>
      <c r="AB50" s="154"/>
      <c r="AC50" s="154"/>
    </row>
    <row r="51" spans="2:29" s="328" customFormat="1" x14ac:dyDescent="0.25">
      <c r="B51" s="413">
        <f t="shared" si="1"/>
        <v>2022</v>
      </c>
      <c r="C51" s="414">
        <v>44652</v>
      </c>
      <c r="D51" s="415">
        <v>5.1194999999999995</v>
      </c>
      <c r="E51" s="416" t="e">
        <v>#N/A</v>
      </c>
      <c r="F51" s="417">
        <f t="shared" si="4"/>
        <v>4.9980249999999993</v>
      </c>
      <c r="G51" s="417">
        <v>5.1194999999999995</v>
      </c>
      <c r="H51" s="418"/>
      <c r="I51" s="415">
        <v>2.4899999999999998</v>
      </c>
      <c r="J51" s="416" t="e">
        <v>#N/A</v>
      </c>
      <c r="K51" s="417">
        <f t="shared" si="5"/>
        <v>2.3995436507936505</v>
      </c>
      <c r="L51" s="417">
        <v>2.4899999999999998</v>
      </c>
      <c r="M51" s="330"/>
      <c r="O51" s="154"/>
      <c r="P51" s="154"/>
      <c r="AB51" s="154"/>
      <c r="AC51" s="154"/>
    </row>
    <row r="52" spans="2:29" s="328" customFormat="1" x14ac:dyDescent="0.25">
      <c r="B52" s="413">
        <f t="shared" si="1"/>
        <v>2022</v>
      </c>
      <c r="C52" s="414">
        <v>44682</v>
      </c>
      <c r="D52" s="415">
        <v>5.5710000000000006</v>
      </c>
      <c r="E52" s="416" t="e">
        <v>#N/A</v>
      </c>
      <c r="F52" s="417">
        <f t="shared" si="4"/>
        <v>4.9980249999999993</v>
      </c>
      <c r="G52" s="417">
        <v>5.5710000000000006</v>
      </c>
      <c r="H52" s="418"/>
      <c r="I52" s="415">
        <v>2.6995238095238094</v>
      </c>
      <c r="J52" s="416" t="e">
        <v>#N/A</v>
      </c>
      <c r="K52" s="417">
        <f t="shared" si="5"/>
        <v>2.3995436507936505</v>
      </c>
      <c r="L52" s="417">
        <v>2.6995238095238094</v>
      </c>
      <c r="M52" s="330"/>
      <c r="O52" s="154"/>
      <c r="P52" s="154"/>
      <c r="AB52" s="154"/>
      <c r="AC52" s="154"/>
    </row>
    <row r="53" spans="2:29" s="328" customFormat="1" x14ac:dyDescent="0.25">
      <c r="B53" s="413">
        <f t="shared" si="1"/>
        <v>2022</v>
      </c>
      <c r="C53" s="414">
        <v>44713</v>
      </c>
      <c r="D53" s="415">
        <v>5.7534999999999998</v>
      </c>
      <c r="E53" s="416" t="e">
        <v>#N/A</v>
      </c>
      <c r="F53" s="417">
        <f t="shared" si="4"/>
        <v>4.9980249999999993</v>
      </c>
      <c r="G53" s="417">
        <v>5.7534999999999998</v>
      </c>
      <c r="H53" s="418"/>
      <c r="I53" s="415">
        <v>2.9216666666666664</v>
      </c>
      <c r="J53" s="416" t="e">
        <v>#N/A</v>
      </c>
      <c r="K53" s="417">
        <f t="shared" si="5"/>
        <v>2.3995436507936505</v>
      </c>
      <c r="L53" s="417">
        <v>2.9216666666666664</v>
      </c>
      <c r="M53" s="330"/>
      <c r="O53" s="154"/>
      <c r="P53" s="154"/>
      <c r="AB53" s="154"/>
      <c r="AC53" s="154"/>
    </row>
    <row r="54" spans="2:29" s="328" customFormat="1" x14ac:dyDescent="0.25">
      <c r="B54" s="413">
        <f t="shared" si="1"/>
        <v>2022</v>
      </c>
      <c r="C54" s="414">
        <v>44743</v>
      </c>
      <c r="D54" s="415">
        <v>5.4857500000000003</v>
      </c>
      <c r="E54" s="416" t="e">
        <v>#N/A</v>
      </c>
      <c r="F54" s="417">
        <f t="shared" si="4"/>
        <v>4.9980249999999993</v>
      </c>
      <c r="G54" s="417">
        <v>5.4857500000000003</v>
      </c>
      <c r="H54" s="418"/>
      <c r="I54" s="415">
        <v>2.665</v>
      </c>
      <c r="J54" s="416" t="e">
        <v>#N/A</v>
      </c>
      <c r="K54" s="417">
        <f t="shared" si="5"/>
        <v>2.3995436507936505</v>
      </c>
      <c r="L54" s="417">
        <v>2.665</v>
      </c>
      <c r="M54" s="330"/>
      <c r="O54" s="154"/>
      <c r="P54" s="154"/>
      <c r="AB54" s="154"/>
      <c r="AC54" s="154"/>
    </row>
    <row r="55" spans="2:29" s="328" customFormat="1" x14ac:dyDescent="0.25">
      <c r="B55" s="413">
        <f t="shared" si="1"/>
        <v>2022</v>
      </c>
      <c r="C55" s="414">
        <v>44774</v>
      </c>
      <c r="D55" s="415">
        <v>5.0132000000000003</v>
      </c>
      <c r="E55" s="416" t="e">
        <v>#N/A</v>
      </c>
      <c r="F55" s="417">
        <f t="shared" si="4"/>
        <v>4.9980249999999993</v>
      </c>
      <c r="G55" s="417">
        <v>5.0132000000000003</v>
      </c>
      <c r="H55" s="418"/>
      <c r="I55" s="415">
        <v>2.3916666666666666</v>
      </c>
      <c r="J55" s="416" t="e">
        <v>#N/A</v>
      </c>
      <c r="K55" s="417">
        <f t="shared" si="5"/>
        <v>2.3995436507936505</v>
      </c>
      <c r="L55" s="417">
        <v>2.3916666666666666</v>
      </c>
      <c r="M55" s="330"/>
      <c r="O55" s="154"/>
      <c r="P55" s="154"/>
      <c r="AB55" s="154"/>
      <c r="AC55" s="154"/>
    </row>
    <row r="56" spans="2:29" s="328" customFormat="1" x14ac:dyDescent="0.25">
      <c r="B56" s="413">
        <f t="shared" si="1"/>
        <v>2022</v>
      </c>
      <c r="C56" s="414">
        <v>44805</v>
      </c>
      <c r="D56" s="415">
        <v>4.9924999999999997</v>
      </c>
      <c r="E56" s="416" t="e">
        <v>#N/A</v>
      </c>
      <c r="F56" s="417">
        <f t="shared" si="4"/>
        <v>4.9980249999999993</v>
      </c>
      <c r="G56" s="417">
        <v>4.9924999999999997</v>
      </c>
      <c r="H56" s="418"/>
      <c r="I56" s="415">
        <v>2.1371428571428575</v>
      </c>
      <c r="J56" s="416" t="e">
        <v>#N/A</v>
      </c>
      <c r="K56" s="417">
        <f t="shared" si="5"/>
        <v>2.3995436507936505</v>
      </c>
      <c r="L56" s="417">
        <v>2.1371428571428575</v>
      </c>
      <c r="M56" s="330"/>
      <c r="O56" s="154"/>
      <c r="P56" s="154"/>
      <c r="AB56" s="154"/>
      <c r="AC56" s="154"/>
    </row>
    <row r="57" spans="2:29" s="328" customFormat="1" x14ac:dyDescent="0.25">
      <c r="B57" s="413">
        <f t="shared" si="1"/>
        <v>2022</v>
      </c>
      <c r="C57" s="414">
        <v>44835</v>
      </c>
      <c r="D57" s="415">
        <v>5.2114000000000003</v>
      </c>
      <c r="E57" s="416" t="e">
        <v>#N/A</v>
      </c>
      <c r="F57" s="417">
        <f t="shared" si="4"/>
        <v>4.9980249999999993</v>
      </c>
      <c r="G57" s="417">
        <v>5.2114000000000003</v>
      </c>
      <c r="H57" s="418"/>
      <c r="I57" s="415">
        <v>2.222142857142857</v>
      </c>
      <c r="J57" s="416" t="e">
        <v>#N/A</v>
      </c>
      <c r="K57" s="417">
        <f t="shared" si="5"/>
        <v>2.3995436507936505</v>
      </c>
      <c r="L57" s="417">
        <v>2.222142857142857</v>
      </c>
      <c r="M57" s="330"/>
      <c r="O57" s="154"/>
      <c r="P57" s="154"/>
      <c r="AB57" s="154"/>
      <c r="AC57" s="154"/>
    </row>
    <row r="58" spans="2:29" s="328" customFormat="1" x14ac:dyDescent="0.25">
      <c r="B58" s="413">
        <f t="shared" si="1"/>
        <v>2022</v>
      </c>
      <c r="C58" s="414">
        <v>44866</v>
      </c>
      <c r="D58" s="415">
        <v>5.2549999999999999</v>
      </c>
      <c r="E58" s="416" t="e">
        <v>#N/A</v>
      </c>
      <c r="F58" s="417">
        <f t="shared" si="4"/>
        <v>4.9980249999999993</v>
      </c>
      <c r="G58" s="417">
        <v>5.2549999999999999</v>
      </c>
      <c r="H58" s="418"/>
      <c r="I58" s="415">
        <v>2.1766666666666667</v>
      </c>
      <c r="J58" s="416" t="e">
        <v>#N/A</v>
      </c>
      <c r="K58" s="417">
        <f t="shared" si="5"/>
        <v>2.3995436507936505</v>
      </c>
      <c r="L58" s="417">
        <v>2.1766666666666667</v>
      </c>
      <c r="M58" s="330"/>
      <c r="O58" s="154"/>
      <c r="P58" s="154"/>
      <c r="AB58" s="154"/>
      <c r="AC58" s="154"/>
    </row>
    <row r="59" spans="2:29" s="328" customFormat="1" x14ac:dyDescent="0.25">
      <c r="B59" s="413">
        <f t="shared" si="1"/>
        <v>2022</v>
      </c>
      <c r="C59" s="414">
        <v>44896</v>
      </c>
      <c r="D59" s="415">
        <v>4.7134999999999998</v>
      </c>
      <c r="E59" s="416" t="e">
        <v>#N/A</v>
      </c>
      <c r="F59" s="417"/>
      <c r="G59" s="417">
        <v>4.7134999999999998</v>
      </c>
      <c r="H59" s="418"/>
      <c r="I59" s="415">
        <v>1.9266666666666667</v>
      </c>
      <c r="J59" s="416" t="e">
        <v>#N/A</v>
      </c>
      <c r="K59" s="417"/>
      <c r="L59" s="417">
        <v>1.9266666666666667</v>
      </c>
      <c r="M59" s="330"/>
      <c r="O59" s="154"/>
      <c r="P59" s="154"/>
      <c r="AB59" s="154"/>
      <c r="AC59" s="154"/>
    </row>
    <row r="60" spans="2:29" s="328" customFormat="1" x14ac:dyDescent="0.25">
      <c r="B60" s="413">
        <f t="shared" si="1"/>
        <v>2023</v>
      </c>
      <c r="C60" s="414">
        <v>44927</v>
      </c>
      <c r="D60" s="415">
        <v>4.5763999999999996</v>
      </c>
      <c r="E60" s="416" t="e">
        <v>#N/A</v>
      </c>
      <c r="F60" s="417"/>
      <c r="G60" s="417">
        <v>4.5763999999999996</v>
      </c>
      <c r="H60" s="418"/>
      <c r="I60" s="415">
        <v>1.9642857142857142</v>
      </c>
      <c r="J60" s="416" t="e">
        <v>#N/A</v>
      </c>
      <c r="K60" s="417"/>
      <c r="L60" s="417">
        <v>1.9642857142857142</v>
      </c>
      <c r="M60" s="330"/>
      <c r="O60" s="154"/>
      <c r="P60" s="154"/>
      <c r="AB60" s="154"/>
      <c r="AC60" s="154"/>
    </row>
    <row r="61" spans="2:29" s="328" customFormat="1" x14ac:dyDescent="0.25">
      <c r="B61" s="413">
        <f t="shared" si="1"/>
        <v>2023</v>
      </c>
      <c r="C61" s="414">
        <v>44958</v>
      </c>
      <c r="D61" s="415">
        <v>4.4132499999999997</v>
      </c>
      <c r="E61" s="416" t="e">
        <v>#N/A</v>
      </c>
      <c r="F61" s="417">
        <f t="shared" ref="F61:F70" si="6">AVERAGEIF($B$36:$B$95,B61,$G$36:$G$95)</f>
        <v>4.2136166666666668</v>
      </c>
      <c r="G61" s="417">
        <v>4.4132499999999997</v>
      </c>
      <c r="H61" s="418"/>
      <c r="I61" s="415">
        <v>1.9664285714285714</v>
      </c>
      <c r="J61" s="416" t="e">
        <v>#N/A</v>
      </c>
      <c r="K61" s="417">
        <f>AVERAGEIF($B$36:$B$95,B61,$L$36:$L$95)</f>
        <v>1.9635317460317461</v>
      </c>
      <c r="L61" s="417">
        <v>1.9664285714285714</v>
      </c>
      <c r="M61" s="330"/>
      <c r="O61" s="154"/>
      <c r="P61" s="154"/>
      <c r="AB61" s="154"/>
      <c r="AC61" s="154"/>
    </row>
    <row r="62" spans="2:29" s="328" customFormat="1" x14ac:dyDescent="0.25">
      <c r="B62" s="413">
        <f t="shared" si="1"/>
        <v>2023</v>
      </c>
      <c r="C62" s="414">
        <v>44986</v>
      </c>
      <c r="D62" s="415">
        <v>4.2104999999999997</v>
      </c>
      <c r="E62" s="416" t="e">
        <v>#N/A</v>
      </c>
      <c r="F62" s="417">
        <f t="shared" si="6"/>
        <v>4.2136166666666668</v>
      </c>
      <c r="G62" s="417">
        <v>4.2104999999999997</v>
      </c>
      <c r="H62" s="418"/>
      <c r="I62" s="415">
        <v>1.8673809523809526</v>
      </c>
      <c r="J62" s="416" t="e">
        <v>#N/A</v>
      </c>
      <c r="K62" s="417">
        <f t="shared" ref="K62:K70" si="7">AVERAGEIF($B$36:$B$95,B62,$L$36:$L$95)</f>
        <v>1.9635317460317461</v>
      </c>
      <c r="L62" s="417">
        <v>1.8673809523809526</v>
      </c>
      <c r="M62" s="330"/>
      <c r="O62" s="154"/>
      <c r="P62" s="154"/>
      <c r="AB62" s="154"/>
      <c r="AC62" s="154"/>
    </row>
    <row r="63" spans="2:29" s="328" customFormat="1" x14ac:dyDescent="0.25">
      <c r="B63" s="413">
        <f t="shared" si="1"/>
        <v>2023</v>
      </c>
      <c r="C63" s="414">
        <v>45017</v>
      </c>
      <c r="D63" s="415">
        <v>4.0990000000000002</v>
      </c>
      <c r="E63" s="416" t="e">
        <v>#N/A</v>
      </c>
      <c r="F63" s="419">
        <f t="shared" si="6"/>
        <v>4.2136166666666668</v>
      </c>
      <c r="G63" s="417">
        <v>4.0990000000000002</v>
      </c>
      <c r="H63" s="418"/>
      <c r="I63" s="415">
        <v>2.0152380952380953</v>
      </c>
      <c r="J63" s="416" t="e">
        <v>#N/A</v>
      </c>
      <c r="K63" s="417">
        <f t="shared" si="7"/>
        <v>1.9635317460317461</v>
      </c>
      <c r="L63" s="417">
        <v>2.0152380952380953</v>
      </c>
      <c r="M63" s="330"/>
      <c r="O63" s="154"/>
      <c r="P63" s="154"/>
      <c r="AB63" s="154"/>
      <c r="AC63" s="154"/>
    </row>
    <row r="64" spans="2:29" s="328" customFormat="1" x14ac:dyDescent="0.25">
      <c r="B64" s="413">
        <f t="shared" si="1"/>
        <v>2023</v>
      </c>
      <c r="C64" s="414">
        <v>45047</v>
      </c>
      <c r="D64" s="415">
        <v>3.915</v>
      </c>
      <c r="E64" s="416" t="e">
        <v>#N/A</v>
      </c>
      <c r="F64" s="419">
        <f t="shared" si="6"/>
        <v>4.2136166666666668</v>
      </c>
      <c r="G64" s="417">
        <v>3.915</v>
      </c>
      <c r="H64" s="418"/>
      <c r="I64" s="415">
        <v>1.7969047619047618</v>
      </c>
      <c r="J64" s="416" t="e">
        <v>#N/A</v>
      </c>
      <c r="K64" s="417">
        <f t="shared" si="7"/>
        <v>1.9635317460317461</v>
      </c>
      <c r="L64" s="417">
        <v>1.7969047619047618</v>
      </c>
      <c r="M64" s="330"/>
      <c r="O64" s="154"/>
      <c r="P64" s="154"/>
      <c r="AB64" s="154"/>
      <c r="AC64" s="154"/>
    </row>
    <row r="65" spans="2:29" s="328" customFormat="1" x14ac:dyDescent="0.25">
      <c r="B65" s="413">
        <f t="shared" si="1"/>
        <v>2023</v>
      </c>
      <c r="C65" s="414">
        <v>45078</v>
      </c>
      <c r="D65" s="415">
        <v>3.8017500000000002</v>
      </c>
      <c r="E65" s="416" t="e">
        <v>#N/A</v>
      </c>
      <c r="F65" s="419">
        <f t="shared" si="6"/>
        <v>4.2136166666666668</v>
      </c>
      <c r="G65" s="417">
        <v>3.8017500000000002</v>
      </c>
      <c r="H65" s="418"/>
      <c r="I65" s="415">
        <v>1.7819047619047619</v>
      </c>
      <c r="J65" s="416" t="e">
        <v>#N/A</v>
      </c>
      <c r="K65" s="417">
        <f t="shared" si="7"/>
        <v>1.9635317460317461</v>
      </c>
      <c r="L65" s="417">
        <v>1.7819047619047619</v>
      </c>
      <c r="M65" s="330"/>
      <c r="O65" s="154"/>
      <c r="P65" s="154"/>
      <c r="AB65" s="154"/>
      <c r="AC65" s="154"/>
    </row>
    <row r="66" spans="2:29" s="328" customFormat="1" x14ac:dyDescent="0.25">
      <c r="B66" s="413">
        <f t="shared" si="1"/>
        <v>2023</v>
      </c>
      <c r="C66" s="414">
        <v>45108</v>
      </c>
      <c r="D66" s="415">
        <v>3.8822000000000001</v>
      </c>
      <c r="E66" s="416" t="e">
        <v>#N/A</v>
      </c>
      <c r="F66" s="419">
        <f t="shared" si="6"/>
        <v>4.2136166666666668</v>
      </c>
      <c r="G66" s="417">
        <v>3.8822000000000001</v>
      </c>
      <c r="H66" s="418"/>
      <c r="I66" s="415">
        <v>1.9073809523809524</v>
      </c>
      <c r="J66" s="416" t="e">
        <v>#N/A</v>
      </c>
      <c r="K66" s="417">
        <f t="shared" si="7"/>
        <v>1.9635317460317461</v>
      </c>
      <c r="L66" s="417">
        <v>1.9073809523809524</v>
      </c>
      <c r="M66" s="330"/>
      <c r="O66" s="154"/>
      <c r="P66" s="154"/>
      <c r="AB66" s="154"/>
      <c r="AC66" s="154"/>
    </row>
    <row r="67" spans="2:29" s="328" customFormat="1" x14ac:dyDescent="0.25">
      <c r="B67" s="413">
        <f t="shared" si="1"/>
        <v>2023</v>
      </c>
      <c r="C67" s="414">
        <v>45139</v>
      </c>
      <c r="D67" s="415">
        <v>4.3702499999999995</v>
      </c>
      <c r="E67" s="416" t="e">
        <v>#N/A</v>
      </c>
      <c r="F67" s="419">
        <f t="shared" si="6"/>
        <v>4.2136166666666668</v>
      </c>
      <c r="G67" s="417">
        <v>4.3702499999999995</v>
      </c>
      <c r="H67" s="418"/>
      <c r="I67" s="415">
        <v>2.0511904761904765</v>
      </c>
      <c r="J67" s="416" t="e">
        <v>#N/A</v>
      </c>
      <c r="K67" s="417">
        <f t="shared" si="7"/>
        <v>1.9635317460317461</v>
      </c>
      <c r="L67" s="417">
        <v>2.0511904761904765</v>
      </c>
      <c r="M67" s="330"/>
      <c r="O67" s="154"/>
      <c r="P67" s="154"/>
      <c r="AB67" s="154"/>
      <c r="AC67" s="154"/>
    </row>
    <row r="68" spans="2:29" s="328" customFormat="1" x14ac:dyDescent="0.25">
      <c r="B68" s="413">
        <f t="shared" si="1"/>
        <v>2023</v>
      </c>
      <c r="C68" s="414">
        <v>45170</v>
      </c>
      <c r="D68" s="415">
        <v>4.5627499999999994</v>
      </c>
      <c r="E68" s="416" t="e">
        <v>#N/A</v>
      </c>
      <c r="F68" s="419">
        <f t="shared" si="6"/>
        <v>4.2136166666666668</v>
      </c>
      <c r="G68" s="417">
        <v>4.5627499999999994</v>
      </c>
      <c r="H68" s="418"/>
      <c r="I68" s="415">
        <v>2.2314285714285713</v>
      </c>
      <c r="J68" s="416" t="e">
        <v>#N/A</v>
      </c>
      <c r="K68" s="417">
        <f t="shared" si="7"/>
        <v>1.9635317460317461</v>
      </c>
      <c r="L68" s="417">
        <v>2.2314285714285713</v>
      </c>
      <c r="M68" s="330"/>
      <c r="O68" s="154"/>
      <c r="P68" s="154"/>
      <c r="AB68" s="154"/>
      <c r="AC68" s="154"/>
    </row>
    <row r="69" spans="2:29" s="328" customFormat="1" x14ac:dyDescent="0.25">
      <c r="B69" s="413">
        <f t="shared" si="1"/>
        <v>2023</v>
      </c>
      <c r="C69" s="414">
        <v>45200</v>
      </c>
      <c r="D69" s="415">
        <v>4.5068000000000001</v>
      </c>
      <c r="E69" s="416" t="e">
        <v>#N/A</v>
      </c>
      <c r="F69" s="419">
        <f t="shared" si="6"/>
        <v>4.2136166666666668</v>
      </c>
      <c r="G69" s="417">
        <v>4.5068000000000001</v>
      </c>
      <c r="H69" s="418"/>
      <c r="I69" s="415">
        <v>2.157142857142857</v>
      </c>
      <c r="J69" s="416" t="e">
        <v>#N/A</v>
      </c>
      <c r="K69" s="417">
        <f t="shared" si="7"/>
        <v>1.9635317460317461</v>
      </c>
      <c r="L69" s="417">
        <v>2.157142857142857</v>
      </c>
      <c r="M69" s="330"/>
      <c r="O69" s="154"/>
      <c r="P69" s="154"/>
      <c r="AB69" s="154"/>
      <c r="AC69" s="154"/>
    </row>
    <row r="70" spans="2:29" s="328" customFormat="1" x14ac:dyDescent="0.25">
      <c r="B70" s="413">
        <f t="shared" si="1"/>
        <v>2023</v>
      </c>
      <c r="C70" s="414">
        <v>45231</v>
      </c>
      <c r="D70" s="415">
        <v>4.2537500000000001</v>
      </c>
      <c r="E70" s="416" t="e">
        <v>#N/A</v>
      </c>
      <c r="F70" s="417">
        <f t="shared" si="6"/>
        <v>4.2136166666666668</v>
      </c>
      <c r="G70" s="417">
        <v>4.2537500000000001</v>
      </c>
      <c r="H70" s="418"/>
      <c r="I70" s="415">
        <v>1.9747619047619047</v>
      </c>
      <c r="J70" s="416" t="e">
        <v>#N/A</v>
      </c>
      <c r="K70" s="417">
        <f t="shared" si="7"/>
        <v>1.9635317460317461</v>
      </c>
      <c r="L70" s="417">
        <v>1.9747619047619047</v>
      </c>
      <c r="M70" s="330"/>
      <c r="O70" s="154"/>
      <c r="P70" s="154"/>
      <c r="AB70" s="154"/>
      <c r="AC70" s="154"/>
    </row>
    <row r="71" spans="2:29" s="328" customFormat="1" x14ac:dyDescent="0.25">
      <c r="B71" s="413">
        <f t="shared" si="1"/>
        <v>2023</v>
      </c>
      <c r="C71" s="414">
        <v>45261</v>
      </c>
      <c r="D71" s="415">
        <v>3.9717500000000001</v>
      </c>
      <c r="E71" s="416" t="e">
        <v>#N/A</v>
      </c>
      <c r="F71" s="417"/>
      <c r="G71" s="417">
        <v>3.9717500000000001</v>
      </c>
      <c r="H71" s="418"/>
      <c r="I71" s="415">
        <v>1.8483333333333332</v>
      </c>
      <c r="J71" s="416" t="e">
        <v>#N/A</v>
      </c>
      <c r="K71" s="417"/>
      <c r="L71" s="417">
        <v>1.8483333333333332</v>
      </c>
      <c r="M71" s="330"/>
      <c r="O71" s="154"/>
      <c r="P71" s="154"/>
      <c r="AB71" s="154"/>
      <c r="AC71" s="154"/>
    </row>
    <row r="72" spans="2:29" s="328" customFormat="1" x14ac:dyDescent="0.25">
      <c r="B72" s="413">
        <f t="shared" si="1"/>
        <v>2024</v>
      </c>
      <c r="C72" s="414">
        <v>45292</v>
      </c>
      <c r="D72" s="415">
        <v>3.8544</v>
      </c>
      <c r="E72" s="416" t="e">
        <v>#N/A</v>
      </c>
      <c r="F72" s="417"/>
      <c r="G72" s="417">
        <v>3.8544</v>
      </c>
      <c r="H72" s="418"/>
      <c r="I72" s="415">
        <v>1.9076190476190478</v>
      </c>
      <c r="J72" s="416" t="e">
        <v>#N/A</v>
      </c>
      <c r="K72" s="417"/>
      <c r="L72" s="417">
        <v>1.9076190476190478</v>
      </c>
      <c r="M72" s="330"/>
      <c r="O72" s="154"/>
      <c r="P72" s="154"/>
      <c r="AB72" s="154"/>
      <c r="AC72" s="154"/>
    </row>
    <row r="73" spans="2:29" s="328" customFormat="1" x14ac:dyDescent="0.25">
      <c r="B73" s="413">
        <f t="shared" si="1"/>
        <v>2024</v>
      </c>
      <c r="C73" s="414">
        <v>45323</v>
      </c>
      <c r="D73" s="415">
        <v>4.0437500000000002</v>
      </c>
      <c r="E73" s="416" t="e">
        <v>#N/A</v>
      </c>
      <c r="F73" s="417">
        <f t="shared" ref="F73:F82" si="8">AVERAGEIF($B$36:$B$95,B73,$G$36:$G$95)</f>
        <v>3.7651164166666669</v>
      </c>
      <c r="G73" s="417">
        <v>4.0437500000000002</v>
      </c>
      <c r="H73" s="418"/>
      <c r="I73" s="415">
        <v>1.9876190476190476</v>
      </c>
      <c r="J73" s="416" t="e">
        <v>#N/A</v>
      </c>
      <c r="K73" s="417">
        <f>AVERAGEIF($B$36:$B$95,B73,$L$36:$L$95)</f>
        <v>1.9155952380952381</v>
      </c>
      <c r="L73" s="417">
        <v>1.9876190476190476</v>
      </c>
      <c r="M73" s="330"/>
      <c r="O73" s="154"/>
      <c r="P73" s="154"/>
      <c r="AB73" s="154"/>
      <c r="AC73" s="154"/>
    </row>
    <row r="74" spans="2:29" s="328" customFormat="1" x14ac:dyDescent="0.25">
      <c r="B74" s="413">
        <f t="shared" si="1"/>
        <v>2024</v>
      </c>
      <c r="C74" s="414">
        <v>45352</v>
      </c>
      <c r="D74" s="415">
        <v>4.0220000000000002</v>
      </c>
      <c r="E74" s="416" t="e">
        <v>#N/A</v>
      </c>
      <c r="F74" s="417">
        <f t="shared" si="8"/>
        <v>3.7651164166666669</v>
      </c>
      <c r="G74" s="417">
        <v>4.0220000000000002</v>
      </c>
      <c r="H74" s="418"/>
      <c r="I74" s="415">
        <v>2.0335714285714284</v>
      </c>
      <c r="J74" s="416" t="e">
        <v>#N/A</v>
      </c>
      <c r="K74" s="417">
        <f t="shared" ref="K74:K82" si="9">AVERAGEIF($B$36:$B$95,B74,$L$36:$L$95)</f>
        <v>1.9155952380952381</v>
      </c>
      <c r="L74" s="417">
        <v>2.0335714285714284</v>
      </c>
      <c r="M74" s="330"/>
      <c r="O74" s="154"/>
      <c r="P74" s="154"/>
      <c r="AB74" s="154"/>
      <c r="AC74" s="154"/>
    </row>
    <row r="75" spans="2:29" s="328" customFormat="1" x14ac:dyDescent="0.25">
      <c r="B75" s="413">
        <f t="shared" si="1"/>
        <v>2024</v>
      </c>
      <c r="C75" s="414">
        <v>45383</v>
      </c>
      <c r="D75" s="415">
        <v>4.0022000000000002</v>
      </c>
      <c r="E75" s="416" t="e">
        <v>#N/A</v>
      </c>
      <c r="F75" s="417">
        <f t="shared" si="8"/>
        <v>3.7651164166666669</v>
      </c>
      <c r="G75" s="417">
        <v>4.0022000000000002</v>
      </c>
      <c r="H75" s="418"/>
      <c r="I75" s="415">
        <v>2.1414285714285715</v>
      </c>
      <c r="J75" s="416" t="e">
        <v>#N/A</v>
      </c>
      <c r="K75" s="417">
        <f t="shared" si="9"/>
        <v>1.9155952380952381</v>
      </c>
      <c r="L75" s="417">
        <v>2.1414285714285715</v>
      </c>
      <c r="M75" s="330"/>
      <c r="O75" s="154"/>
      <c r="P75" s="154"/>
      <c r="AB75" s="154"/>
      <c r="AC75" s="154"/>
    </row>
    <row r="76" spans="2:29" s="328" customFormat="1" x14ac:dyDescent="0.25">
      <c r="B76" s="413">
        <f t="shared" si="1"/>
        <v>2024</v>
      </c>
      <c r="C76" s="414">
        <v>45413</v>
      </c>
      <c r="D76" s="415">
        <v>3.8222500000000004</v>
      </c>
      <c r="E76" s="416" t="e">
        <v>#N/A</v>
      </c>
      <c r="F76" s="417">
        <f t="shared" si="8"/>
        <v>3.7651164166666669</v>
      </c>
      <c r="G76" s="417">
        <v>3.8222500000000004</v>
      </c>
      <c r="H76" s="418"/>
      <c r="I76" s="415">
        <v>1.9464285714285714</v>
      </c>
      <c r="J76" s="416" t="e">
        <v>#N/A</v>
      </c>
      <c r="K76" s="417">
        <f t="shared" si="9"/>
        <v>1.9155952380952381</v>
      </c>
      <c r="L76" s="417">
        <v>1.9464285714285714</v>
      </c>
      <c r="M76" s="330"/>
      <c r="O76" s="154"/>
      <c r="P76" s="154"/>
      <c r="AB76" s="154"/>
      <c r="AC76" s="154"/>
    </row>
    <row r="77" spans="2:29" s="328" customFormat="1" x14ac:dyDescent="0.25">
      <c r="B77" s="413">
        <f t="shared" si="1"/>
        <v>2024</v>
      </c>
      <c r="C77" s="414">
        <v>45444</v>
      </c>
      <c r="D77" s="415">
        <v>3.722</v>
      </c>
      <c r="E77" s="416" t="e">
        <v>#N/A</v>
      </c>
      <c r="F77" s="417">
        <f t="shared" si="8"/>
        <v>3.7651164166666669</v>
      </c>
      <c r="G77" s="417">
        <v>3.722</v>
      </c>
      <c r="H77" s="418"/>
      <c r="I77" s="415">
        <v>1.9583333333333333</v>
      </c>
      <c r="J77" s="416" t="e">
        <v>#N/A</v>
      </c>
      <c r="K77" s="417">
        <f t="shared" si="9"/>
        <v>1.9155952380952381</v>
      </c>
      <c r="L77" s="417">
        <v>1.9583333333333333</v>
      </c>
      <c r="M77" s="330"/>
      <c r="O77" s="154"/>
      <c r="P77" s="154"/>
      <c r="AB77" s="154"/>
      <c r="AC77" s="154"/>
    </row>
    <row r="78" spans="2:29" s="328" customFormat="1" x14ac:dyDescent="0.25">
      <c r="B78" s="413">
        <f t="shared" si="1"/>
        <v>2024</v>
      </c>
      <c r="C78" s="414">
        <v>45474</v>
      </c>
      <c r="D78" s="415">
        <v>3.8102</v>
      </c>
      <c r="E78" s="416" t="e">
        <v>#N/A</v>
      </c>
      <c r="F78" s="417">
        <f t="shared" si="8"/>
        <v>3.7651164166666669</v>
      </c>
      <c r="G78" s="417">
        <v>3.8102</v>
      </c>
      <c r="H78" s="418"/>
      <c r="I78" s="415">
        <v>2.0273809523809527</v>
      </c>
      <c r="J78" s="416" t="e">
        <v>#N/A</v>
      </c>
      <c r="K78" s="417">
        <f t="shared" si="9"/>
        <v>1.9155952380952381</v>
      </c>
      <c r="L78" s="417">
        <v>2.0273809523809527</v>
      </c>
      <c r="M78" s="330"/>
      <c r="O78" s="154"/>
      <c r="P78" s="154"/>
      <c r="AB78" s="154"/>
      <c r="AC78" s="154"/>
    </row>
    <row r="79" spans="2:29" s="328" customFormat="1" x14ac:dyDescent="0.25">
      <c r="B79" s="413">
        <f t="shared" si="1"/>
        <v>2024</v>
      </c>
      <c r="C79" s="414">
        <v>45505</v>
      </c>
      <c r="D79" s="415">
        <v>3.6995</v>
      </c>
      <c r="E79" s="416" t="e">
        <v>#N/A</v>
      </c>
      <c r="F79" s="417">
        <f t="shared" si="8"/>
        <v>3.7651164166666669</v>
      </c>
      <c r="G79" s="417">
        <v>3.6995</v>
      </c>
      <c r="H79" s="418"/>
      <c r="I79" s="415">
        <v>1.9133333333333333</v>
      </c>
      <c r="J79" s="416" t="e">
        <v>#N/A</v>
      </c>
      <c r="K79" s="417">
        <f t="shared" si="9"/>
        <v>1.9155952380952381</v>
      </c>
      <c r="L79" s="417">
        <v>1.9133333333333333</v>
      </c>
      <c r="M79" s="330"/>
      <c r="O79" s="154"/>
      <c r="P79" s="154"/>
      <c r="AB79" s="154"/>
      <c r="AC79" s="154"/>
    </row>
    <row r="80" spans="2:29" s="328" customFormat="1" x14ac:dyDescent="0.25">
      <c r="B80" s="413">
        <f t="shared" si="1"/>
        <v>2024</v>
      </c>
      <c r="C80" s="414">
        <v>45536</v>
      </c>
      <c r="D80" s="415">
        <v>3.5577999999999999</v>
      </c>
      <c r="E80" s="416" t="e">
        <v>#N/A</v>
      </c>
      <c r="F80" s="417">
        <f t="shared" si="8"/>
        <v>3.7651164166666669</v>
      </c>
      <c r="G80" s="417">
        <v>3.5577999999999999</v>
      </c>
      <c r="H80" s="418"/>
      <c r="I80" s="415">
        <v>1.7623809523809524</v>
      </c>
      <c r="J80" s="416" t="e">
        <v>#N/A</v>
      </c>
      <c r="K80" s="417">
        <f t="shared" si="9"/>
        <v>1.9155952380952381</v>
      </c>
      <c r="L80" s="417">
        <v>1.7623809523809524</v>
      </c>
      <c r="M80" s="330"/>
      <c r="O80" s="154"/>
      <c r="P80" s="154"/>
      <c r="AB80" s="154"/>
      <c r="AC80" s="154"/>
    </row>
    <row r="81" spans="2:29" s="328" customFormat="1" x14ac:dyDescent="0.25">
      <c r="B81" s="413">
        <f t="shared" si="1"/>
        <v>2024</v>
      </c>
      <c r="C81" s="414">
        <v>45566</v>
      </c>
      <c r="D81" s="415">
        <v>3.5852499999999998</v>
      </c>
      <c r="E81" s="416" t="e">
        <v>#N/A</v>
      </c>
      <c r="F81" s="417">
        <f t="shared" si="8"/>
        <v>3.7651164166666669</v>
      </c>
      <c r="G81" s="417">
        <v>3.5852499999999998</v>
      </c>
      <c r="H81" s="418"/>
      <c r="I81" s="415">
        <v>1.8007142857142857</v>
      </c>
      <c r="J81" s="416" t="e">
        <v>#N/A</v>
      </c>
      <c r="K81" s="417">
        <f t="shared" si="9"/>
        <v>1.9155952380952381</v>
      </c>
      <c r="L81" s="417">
        <v>1.8007142857142857</v>
      </c>
      <c r="M81" s="330"/>
      <c r="O81" s="154"/>
      <c r="P81" s="154"/>
      <c r="AB81" s="154"/>
      <c r="AC81" s="154"/>
    </row>
    <row r="82" spans="2:29" s="328" customFormat="1" x14ac:dyDescent="0.25">
      <c r="B82" s="413">
        <f t="shared" si="1"/>
        <v>2024</v>
      </c>
      <c r="C82" s="414">
        <v>45597</v>
      </c>
      <c r="D82" s="415">
        <v>3.5217499999999999</v>
      </c>
      <c r="E82" s="416">
        <v>3.5217499999999999</v>
      </c>
      <c r="F82" s="417">
        <f t="shared" si="8"/>
        <v>3.7651164166666669</v>
      </c>
      <c r="G82" s="417">
        <v>3.5217499999999999</v>
      </c>
      <c r="H82" s="418"/>
      <c r="I82" s="415">
        <v>1.7702380952380952</v>
      </c>
      <c r="J82" s="416">
        <v>1.7702380952380952</v>
      </c>
      <c r="K82" s="417">
        <f t="shared" si="9"/>
        <v>1.9155952380952381</v>
      </c>
      <c r="L82" s="417">
        <v>1.7702380952380952</v>
      </c>
      <c r="M82" s="330"/>
      <c r="O82" s="154"/>
      <c r="P82" s="154"/>
      <c r="AB82" s="154"/>
      <c r="AC82" s="154"/>
    </row>
    <row r="83" spans="2:29" s="328" customFormat="1" x14ac:dyDescent="0.25">
      <c r="B83" s="413">
        <f t="shared" si="1"/>
        <v>2024</v>
      </c>
      <c r="C83" s="414">
        <v>45627</v>
      </c>
      <c r="D83" s="415" t="e">
        <v>#N/A</v>
      </c>
      <c r="E83" s="416">
        <v>3.5402969999999998</v>
      </c>
      <c r="F83" s="417"/>
      <c r="G83" s="417">
        <v>3.5402969999999998</v>
      </c>
      <c r="H83" s="418"/>
      <c r="I83" s="415" t="e">
        <v>#N/A</v>
      </c>
      <c r="J83" s="416">
        <v>1.7380952380952381</v>
      </c>
      <c r="K83" s="417"/>
      <c r="L83" s="417">
        <v>1.7380952380952381</v>
      </c>
      <c r="M83" s="330"/>
      <c r="O83" s="154"/>
      <c r="P83" s="154"/>
      <c r="AB83" s="154"/>
      <c r="AC83" s="154"/>
    </row>
    <row r="84" spans="2:29" s="328" customFormat="1" x14ac:dyDescent="0.25">
      <c r="B84" s="413">
        <f t="shared" si="1"/>
        <v>2025</v>
      </c>
      <c r="C84" s="414">
        <v>45658</v>
      </c>
      <c r="D84" s="415" t="e">
        <v>#N/A</v>
      </c>
      <c r="E84" s="416">
        <v>3.453649</v>
      </c>
      <c r="F84" s="417"/>
      <c r="G84" s="417">
        <v>3.453649</v>
      </c>
      <c r="H84" s="418"/>
      <c r="I84" s="415" t="e">
        <v>#N/A</v>
      </c>
      <c r="J84" s="416">
        <v>1.7380952380952381</v>
      </c>
      <c r="K84" s="417"/>
      <c r="L84" s="417">
        <v>1.7380952380952381</v>
      </c>
      <c r="M84" s="330"/>
      <c r="O84" s="154"/>
      <c r="P84" s="154"/>
      <c r="AB84" s="154"/>
      <c r="AC84" s="154"/>
    </row>
    <row r="85" spans="2:29" s="328" customFormat="1" x14ac:dyDescent="0.25">
      <c r="B85" s="413">
        <f t="shared" si="1"/>
        <v>2025</v>
      </c>
      <c r="C85" s="414">
        <v>45689</v>
      </c>
      <c r="D85" s="415" t="e">
        <v>#N/A</v>
      </c>
      <c r="E85" s="416">
        <v>3.4701249999999999</v>
      </c>
      <c r="F85" s="417">
        <f t="shared" ref="F85:F94" si="10">AVERAGEIF($B$36:$B$95,B85,$G$36:$G$95)</f>
        <v>3.6054604166666664</v>
      </c>
      <c r="G85" s="417">
        <v>3.4701249999999999</v>
      </c>
      <c r="H85" s="418"/>
      <c r="I85" s="415" t="e">
        <v>#N/A</v>
      </c>
      <c r="J85" s="416">
        <v>1.7619047619047619</v>
      </c>
      <c r="K85" s="417">
        <f t="shared" ref="K85:K94" si="11">AVERAGEIF($B$36:$B$95,B85,$L$36:$L$95)</f>
        <v>1.7519841269841274</v>
      </c>
      <c r="L85" s="417">
        <v>1.7619047619047619</v>
      </c>
      <c r="M85" s="330"/>
      <c r="O85" s="154"/>
      <c r="P85" s="154"/>
      <c r="AB85" s="154"/>
      <c r="AC85" s="154"/>
    </row>
    <row r="86" spans="2:29" s="328" customFormat="1" x14ac:dyDescent="0.25">
      <c r="B86" s="413">
        <f t="shared" si="1"/>
        <v>2025</v>
      </c>
      <c r="C86" s="414">
        <v>45717</v>
      </c>
      <c r="D86" s="415" t="e">
        <v>#N/A</v>
      </c>
      <c r="E86" s="416">
        <v>3.4595639999999999</v>
      </c>
      <c r="F86" s="417">
        <f t="shared" si="10"/>
        <v>3.6054604166666664</v>
      </c>
      <c r="G86" s="417">
        <v>3.4595639999999999</v>
      </c>
      <c r="H86" s="418"/>
      <c r="I86" s="415" t="e">
        <v>#N/A</v>
      </c>
      <c r="J86" s="416">
        <v>1.7857142857142858</v>
      </c>
      <c r="K86" s="417">
        <f t="shared" si="11"/>
        <v>1.7519841269841274</v>
      </c>
      <c r="L86" s="417">
        <v>1.7857142857142858</v>
      </c>
      <c r="M86" s="330"/>
      <c r="O86" s="154"/>
      <c r="P86" s="154"/>
      <c r="AB86" s="154"/>
      <c r="AC86" s="154"/>
    </row>
    <row r="87" spans="2:29" s="328" customFormat="1" x14ac:dyDescent="0.25">
      <c r="B87" s="413">
        <f t="shared" si="1"/>
        <v>2025</v>
      </c>
      <c r="C87" s="414">
        <v>45748</v>
      </c>
      <c r="D87" s="415" t="e">
        <v>#N/A</v>
      </c>
      <c r="E87" s="416">
        <v>3.4799729999999998</v>
      </c>
      <c r="F87" s="417">
        <f t="shared" si="10"/>
        <v>3.6054604166666664</v>
      </c>
      <c r="G87" s="417">
        <v>3.4799729999999998</v>
      </c>
      <c r="H87" s="418"/>
      <c r="I87" s="415" t="e">
        <v>#N/A</v>
      </c>
      <c r="J87" s="416">
        <v>1.7857142857142858</v>
      </c>
      <c r="K87" s="417">
        <f t="shared" si="11"/>
        <v>1.7519841269841274</v>
      </c>
      <c r="L87" s="417">
        <v>1.7857142857142858</v>
      </c>
      <c r="M87" s="330"/>
      <c r="O87" s="154"/>
      <c r="P87" s="154"/>
      <c r="AB87" s="154"/>
      <c r="AC87" s="154"/>
    </row>
    <row r="88" spans="2:29" s="328" customFormat="1" x14ac:dyDescent="0.25">
      <c r="B88" s="413">
        <f t="shared" ref="B88:B95" si="12">YEAR(C88)</f>
        <v>2025</v>
      </c>
      <c r="C88" s="414">
        <v>45778</v>
      </c>
      <c r="D88" s="415" t="e">
        <v>#N/A</v>
      </c>
      <c r="E88" s="416">
        <v>3.5195270000000001</v>
      </c>
      <c r="F88" s="417">
        <f t="shared" si="10"/>
        <v>3.6054604166666664</v>
      </c>
      <c r="G88" s="417">
        <v>3.5195270000000001</v>
      </c>
      <c r="H88" s="418"/>
      <c r="I88" s="415" t="e">
        <v>#N/A</v>
      </c>
      <c r="J88" s="416">
        <v>1.7619047619047619</v>
      </c>
      <c r="K88" s="417">
        <f t="shared" si="11"/>
        <v>1.7519841269841274</v>
      </c>
      <c r="L88" s="417">
        <v>1.7619047619047619</v>
      </c>
      <c r="M88" s="330"/>
      <c r="O88" s="154"/>
      <c r="P88" s="154"/>
      <c r="AB88" s="154"/>
      <c r="AC88" s="154"/>
    </row>
    <row r="89" spans="2:29" s="328" customFormat="1" x14ac:dyDescent="0.25">
      <c r="B89" s="413">
        <f t="shared" si="12"/>
        <v>2025</v>
      </c>
      <c r="C89" s="414">
        <v>45809</v>
      </c>
      <c r="D89" s="415" t="e">
        <v>#N/A</v>
      </c>
      <c r="E89" s="416">
        <v>3.57592</v>
      </c>
      <c r="F89" s="417">
        <f t="shared" si="10"/>
        <v>3.6054604166666664</v>
      </c>
      <c r="G89" s="417">
        <v>3.57592</v>
      </c>
      <c r="H89" s="418"/>
      <c r="I89" s="415" t="e">
        <v>#N/A</v>
      </c>
      <c r="J89" s="416">
        <v>1.7619047619047619</v>
      </c>
      <c r="K89" s="417">
        <f t="shared" si="11"/>
        <v>1.7519841269841274</v>
      </c>
      <c r="L89" s="417">
        <v>1.7619047619047619</v>
      </c>
      <c r="M89" s="330"/>
      <c r="O89" s="154"/>
      <c r="P89" s="154"/>
      <c r="AB89" s="154"/>
      <c r="AC89" s="154"/>
    </row>
    <row r="90" spans="2:29" s="328" customFormat="1" x14ac:dyDescent="0.25">
      <c r="B90" s="413">
        <f t="shared" si="12"/>
        <v>2025</v>
      </c>
      <c r="C90" s="414">
        <v>45839</v>
      </c>
      <c r="D90" s="415" t="e">
        <v>#N/A</v>
      </c>
      <c r="E90" s="416">
        <v>3.6222879999999997</v>
      </c>
      <c r="F90" s="417">
        <f t="shared" si="10"/>
        <v>3.6054604166666664</v>
      </c>
      <c r="G90" s="417">
        <v>3.6222879999999997</v>
      </c>
      <c r="H90" s="418"/>
      <c r="I90" s="415" t="e">
        <v>#N/A</v>
      </c>
      <c r="J90" s="416">
        <v>1.7619047619047619</v>
      </c>
      <c r="K90" s="417">
        <f t="shared" si="11"/>
        <v>1.7519841269841274</v>
      </c>
      <c r="L90" s="417">
        <v>1.7619047619047619</v>
      </c>
      <c r="M90" s="330"/>
      <c r="O90" s="154"/>
      <c r="P90" s="154"/>
      <c r="AB90" s="154"/>
      <c r="AC90" s="154"/>
    </row>
    <row r="91" spans="2:29" s="328" customFormat="1" x14ac:dyDescent="0.25">
      <c r="B91" s="413">
        <f t="shared" si="12"/>
        <v>2025</v>
      </c>
      <c r="C91" s="414">
        <v>45870</v>
      </c>
      <c r="D91" s="415" t="e">
        <v>#N/A</v>
      </c>
      <c r="E91" s="416">
        <v>3.692348</v>
      </c>
      <c r="F91" s="417">
        <f t="shared" si="10"/>
        <v>3.6054604166666664</v>
      </c>
      <c r="G91" s="417">
        <v>3.692348</v>
      </c>
      <c r="H91" s="418"/>
      <c r="I91" s="415" t="e">
        <v>#N/A</v>
      </c>
      <c r="J91" s="416">
        <v>1.7619047619047619</v>
      </c>
      <c r="K91" s="417">
        <f t="shared" si="11"/>
        <v>1.7519841269841274</v>
      </c>
      <c r="L91" s="417">
        <v>1.7619047619047619</v>
      </c>
      <c r="M91" s="330"/>
      <c r="O91" s="154"/>
      <c r="P91" s="154"/>
      <c r="AB91" s="154"/>
      <c r="AC91" s="154"/>
    </row>
    <row r="92" spans="2:29" s="328" customFormat="1" x14ac:dyDescent="0.25">
      <c r="B92" s="413">
        <f t="shared" si="12"/>
        <v>2025</v>
      </c>
      <c r="C92" s="414">
        <v>45901</v>
      </c>
      <c r="D92" s="415" t="e">
        <v>#N/A</v>
      </c>
      <c r="E92" s="416">
        <v>3.7525430000000002</v>
      </c>
      <c r="F92" s="417">
        <f t="shared" si="10"/>
        <v>3.6054604166666664</v>
      </c>
      <c r="G92" s="417">
        <v>3.7525430000000002</v>
      </c>
      <c r="H92" s="418"/>
      <c r="I92" s="415" t="e">
        <v>#N/A</v>
      </c>
      <c r="J92" s="416">
        <v>1.7619047619047619</v>
      </c>
      <c r="K92" s="417">
        <f t="shared" si="11"/>
        <v>1.7519841269841274</v>
      </c>
      <c r="L92" s="417">
        <v>1.7619047619047619</v>
      </c>
      <c r="M92" s="330"/>
      <c r="O92" s="154"/>
      <c r="P92" s="154"/>
      <c r="AB92" s="154"/>
      <c r="AC92" s="154"/>
    </row>
    <row r="93" spans="2:29" s="328" customFormat="1" x14ac:dyDescent="0.25">
      <c r="B93" s="413">
        <f t="shared" si="12"/>
        <v>2025</v>
      </c>
      <c r="C93" s="414">
        <v>45931</v>
      </c>
      <c r="D93" s="415" t="e">
        <v>#N/A</v>
      </c>
      <c r="E93" s="416">
        <v>3.7419670000000003</v>
      </c>
      <c r="F93" s="417">
        <f t="shared" si="10"/>
        <v>3.6054604166666664</v>
      </c>
      <c r="G93" s="417">
        <v>3.7419670000000003</v>
      </c>
      <c r="H93" s="418"/>
      <c r="I93" s="415" t="e">
        <v>#N/A</v>
      </c>
      <c r="J93" s="416">
        <v>1.7142857142857142</v>
      </c>
      <c r="K93" s="417">
        <f t="shared" si="11"/>
        <v>1.7519841269841274</v>
      </c>
      <c r="L93" s="417">
        <v>1.7142857142857142</v>
      </c>
      <c r="M93" s="330"/>
      <c r="O93" s="154"/>
      <c r="P93" s="154"/>
      <c r="AB93" s="154"/>
      <c r="AC93" s="154"/>
    </row>
    <row r="94" spans="2:29" s="328" customFormat="1" x14ac:dyDescent="0.25">
      <c r="B94" s="413">
        <f t="shared" si="12"/>
        <v>2025</v>
      </c>
      <c r="C94" s="414">
        <v>45962</v>
      </c>
      <c r="D94" s="415" t="e">
        <v>#N/A</v>
      </c>
      <c r="E94" s="416">
        <v>3.7465760000000001</v>
      </c>
      <c r="F94" s="417">
        <f t="shared" si="10"/>
        <v>3.6054604166666664</v>
      </c>
      <c r="G94" s="417">
        <v>3.7465760000000001</v>
      </c>
      <c r="H94" s="418"/>
      <c r="I94" s="415" t="e">
        <v>#N/A</v>
      </c>
      <c r="J94" s="416">
        <v>1.7142857142857142</v>
      </c>
      <c r="K94" s="417">
        <f t="shared" si="11"/>
        <v>1.7519841269841274</v>
      </c>
      <c r="L94" s="417">
        <v>1.7142857142857142</v>
      </c>
      <c r="M94" s="330"/>
      <c r="O94" s="154"/>
      <c r="P94" s="154"/>
      <c r="AB94" s="154"/>
      <c r="AC94" s="154"/>
    </row>
    <row r="95" spans="2:29" s="328" customFormat="1" x14ac:dyDescent="0.25">
      <c r="B95" s="413">
        <f t="shared" si="12"/>
        <v>2025</v>
      </c>
      <c r="C95" s="414">
        <v>45992</v>
      </c>
      <c r="D95" s="415" t="e">
        <v>#N/A</v>
      </c>
      <c r="E95" s="416">
        <v>3.7510449999999995</v>
      </c>
      <c r="F95" s="417"/>
      <c r="G95" s="417">
        <v>3.7510449999999995</v>
      </c>
      <c r="H95" s="418"/>
      <c r="I95" s="415" t="e">
        <v>#N/A</v>
      </c>
      <c r="J95" s="416">
        <v>1.7142857142857142</v>
      </c>
      <c r="K95" s="417"/>
      <c r="L95" s="417">
        <v>1.7142857142857142</v>
      </c>
      <c r="M95" s="330"/>
      <c r="O95" s="154"/>
      <c r="P95" s="154"/>
      <c r="AB95" s="154"/>
      <c r="AC95" s="154"/>
    </row>
    <row r="96" spans="2:29" s="328" customFormat="1" ht="14.25" x14ac:dyDescent="0.2">
      <c r="G96" s="329"/>
      <c r="O96" s="154"/>
      <c r="P96" s="154"/>
      <c r="AB96" s="154"/>
      <c r="AC96" s="154"/>
    </row>
    <row r="97" spans="2:29" s="328" customFormat="1" ht="14.25" x14ac:dyDescent="0.2">
      <c r="G97" s="329"/>
      <c r="O97" s="154"/>
      <c r="P97" s="154"/>
      <c r="AB97" s="154"/>
      <c r="AC97" s="154"/>
    </row>
    <row r="98" spans="2:29" s="328" customFormat="1" ht="14.25" x14ac:dyDescent="0.2">
      <c r="G98" s="329"/>
      <c r="O98" s="154"/>
      <c r="P98" s="154"/>
      <c r="AB98" s="154"/>
      <c r="AC98" s="154"/>
    </row>
    <row r="99" spans="2:29" s="328" customFormat="1" ht="14.25" x14ac:dyDescent="0.2">
      <c r="B99" s="58"/>
      <c r="C99" s="58" t="s">
        <v>0</v>
      </c>
      <c r="G99" s="329"/>
      <c r="O99" s="154"/>
      <c r="P99" s="154"/>
      <c r="AB99" s="154"/>
      <c r="AC99" s="154"/>
    </row>
    <row r="100" spans="2:29" s="328" customFormat="1" ht="14.25" x14ac:dyDescent="0.2">
      <c r="B100" s="21">
        <v>2.5</v>
      </c>
      <c r="C100" s="20">
        <v>-0.5</v>
      </c>
      <c r="G100" s="329"/>
      <c r="O100" s="154"/>
      <c r="P100" s="154"/>
      <c r="AB100" s="154"/>
      <c r="AC100" s="154"/>
    </row>
    <row r="101" spans="2:29" s="328" customFormat="1" ht="14.25" x14ac:dyDescent="0.2">
      <c r="B101" s="21">
        <v>2.5</v>
      </c>
      <c r="C101" s="20">
        <v>0.5</v>
      </c>
      <c r="G101" s="329"/>
      <c r="O101" s="154"/>
      <c r="P101" s="154"/>
      <c r="AB101" s="154"/>
      <c r="AC101" s="154"/>
    </row>
    <row r="102" spans="2:29" s="328" customFormat="1" ht="14.25" x14ac:dyDescent="0.2">
      <c r="G102" s="329"/>
      <c r="O102" s="154"/>
      <c r="P102" s="154"/>
      <c r="AB102" s="154"/>
      <c r="AC102" s="154"/>
    </row>
    <row r="103" spans="2:29" s="328" customFormat="1" ht="14.25" x14ac:dyDescent="0.2">
      <c r="G103" s="329"/>
      <c r="O103" s="154"/>
      <c r="P103" s="154"/>
      <c r="AB103" s="154"/>
      <c r="AC103" s="154"/>
    </row>
    <row r="104" spans="2:29" s="328" customFormat="1" ht="14.25" x14ac:dyDescent="0.2">
      <c r="G104" s="329"/>
      <c r="O104" s="154"/>
      <c r="P104" s="154"/>
      <c r="AB104" s="154"/>
      <c r="AC104" s="154"/>
    </row>
    <row r="105" spans="2:29" s="328" customFormat="1" ht="14.25" x14ac:dyDescent="0.2">
      <c r="G105" s="329"/>
      <c r="O105" s="154"/>
      <c r="P105" s="154"/>
      <c r="AB105" s="154"/>
      <c r="AC105" s="154"/>
    </row>
    <row r="106" spans="2:29" s="328" customFormat="1" ht="14.25" x14ac:dyDescent="0.2">
      <c r="G106" s="329"/>
      <c r="O106" s="154"/>
      <c r="P106" s="154"/>
      <c r="AB106" s="154"/>
      <c r="AC106" s="154"/>
    </row>
    <row r="107" spans="2:29" s="328" customFormat="1" ht="14.25" x14ac:dyDescent="0.2">
      <c r="G107" s="329"/>
      <c r="O107" s="154"/>
      <c r="P107" s="154"/>
      <c r="AB107" s="154"/>
      <c r="AC107" s="154"/>
    </row>
    <row r="108" spans="2:29" s="328" customFormat="1" ht="14.25" x14ac:dyDescent="0.2">
      <c r="G108" s="329"/>
      <c r="O108" s="154"/>
      <c r="P108" s="154"/>
      <c r="AB108" s="154"/>
      <c r="AC108" s="154"/>
    </row>
    <row r="109" spans="2:29" s="328" customFormat="1" ht="14.25" x14ac:dyDescent="0.2">
      <c r="G109" s="329"/>
      <c r="O109" s="154"/>
      <c r="P109" s="154"/>
      <c r="AB109" s="154"/>
      <c r="AC109" s="154"/>
    </row>
    <row r="110" spans="2:29" s="328" customFormat="1" ht="14.25" x14ac:dyDescent="0.2">
      <c r="G110" s="329"/>
      <c r="O110" s="154"/>
      <c r="P110" s="154"/>
      <c r="AB110" s="154"/>
      <c r="AC110" s="154"/>
    </row>
    <row r="111" spans="2:29" s="328" customFormat="1" ht="14.25" x14ac:dyDescent="0.2">
      <c r="G111" s="329"/>
      <c r="O111" s="154"/>
      <c r="P111" s="154"/>
      <c r="AB111" s="154"/>
      <c r="AC111" s="154"/>
    </row>
    <row r="112" spans="2:29" s="328" customFormat="1" ht="14.25" x14ac:dyDescent="0.2">
      <c r="G112" s="329"/>
      <c r="O112" s="154"/>
      <c r="P112" s="154"/>
      <c r="AB112" s="154"/>
      <c r="AC112" s="154"/>
    </row>
    <row r="113" spans="7:29" s="328" customFormat="1" ht="14.25" x14ac:dyDescent="0.2">
      <c r="G113" s="329"/>
      <c r="O113" s="154"/>
      <c r="P113" s="154"/>
      <c r="AB113" s="154"/>
      <c r="AC113" s="154"/>
    </row>
    <row r="114" spans="7:29" s="328" customFormat="1" ht="14.25" x14ac:dyDescent="0.2">
      <c r="G114" s="329"/>
      <c r="O114" s="154"/>
      <c r="P114" s="154"/>
      <c r="AB114" s="154"/>
      <c r="AC114" s="154"/>
    </row>
    <row r="115" spans="7:29" s="328" customFormat="1" ht="14.25" x14ac:dyDescent="0.2">
      <c r="G115" s="329"/>
      <c r="O115" s="154"/>
      <c r="P115" s="154"/>
      <c r="AB115" s="154"/>
      <c r="AC115" s="154"/>
    </row>
    <row r="116" spans="7:29" s="328" customFormat="1" ht="14.25" x14ac:dyDescent="0.2">
      <c r="G116" s="329"/>
      <c r="O116" s="154"/>
      <c r="P116" s="154"/>
      <c r="AB116" s="154"/>
      <c r="AC116" s="154"/>
    </row>
    <row r="117" spans="7:29" s="328" customFormat="1" ht="14.25" x14ac:dyDescent="0.2">
      <c r="G117" s="329"/>
      <c r="O117" s="154"/>
      <c r="P117" s="154"/>
      <c r="AB117" s="154"/>
      <c r="AC117" s="154"/>
    </row>
    <row r="118" spans="7:29" s="328" customFormat="1" ht="14.25" x14ac:dyDescent="0.2">
      <c r="G118" s="329"/>
      <c r="O118" s="154"/>
      <c r="P118" s="154"/>
      <c r="AB118" s="154"/>
      <c r="AC118" s="154"/>
    </row>
    <row r="119" spans="7:29" s="328" customFormat="1" ht="14.25" x14ac:dyDescent="0.2">
      <c r="G119" s="329"/>
      <c r="O119" s="154"/>
      <c r="P119" s="154"/>
      <c r="AB119" s="154"/>
      <c r="AC119" s="154"/>
    </row>
    <row r="120" spans="7:29" s="328" customFormat="1" ht="14.25" x14ac:dyDescent="0.2">
      <c r="O120" s="154"/>
      <c r="P120" s="154"/>
      <c r="AB120" s="154"/>
      <c r="AC120" s="154"/>
    </row>
    <row r="121" spans="7:29" s="328" customFormat="1" ht="14.25" x14ac:dyDescent="0.2">
      <c r="O121" s="154"/>
      <c r="P121" s="154"/>
      <c r="AB121" s="154"/>
      <c r="AC121" s="154"/>
    </row>
    <row r="122" spans="7:29" s="328" customFormat="1" ht="14.25" x14ac:dyDescent="0.2">
      <c r="O122" s="154"/>
      <c r="P122" s="154"/>
      <c r="AB122" s="154"/>
      <c r="AC122" s="154"/>
    </row>
  </sheetData>
  <mergeCells count="2">
    <mergeCell ref="D24:H24"/>
    <mergeCell ref="J24:M24"/>
  </mergeCells>
  <conditionalFormatting sqref="D36:E95 I36:J95">
    <cfRule type="expression" dxfId="16" priority="12" stopIfTrue="1">
      <formula>ISNA(D36)</formula>
    </cfRule>
  </conditionalFormatting>
  <hyperlinks>
    <hyperlink ref="A3" location="Contents!A1" display="Return to Contents" xr:uid="{00000000-0004-0000-0D00-000000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2:AB134"/>
  <sheetViews>
    <sheetView workbookViewId="0"/>
  </sheetViews>
  <sheetFormatPr defaultColWidth="9.28515625" defaultRowHeight="15" x14ac:dyDescent="0.25"/>
  <cols>
    <col min="1" max="1" width="9.28515625" style="107"/>
    <col min="2" max="2" width="14.7109375" style="107" customWidth="1"/>
    <col min="3" max="13" width="9.28515625" style="107"/>
    <col min="14" max="15" width="9.28515625" style="108"/>
    <col min="16" max="16" width="9.28515625" style="107"/>
    <col min="17" max="17" width="37.28515625" style="107" bestFit="1" customWidth="1"/>
    <col min="18" max="26" width="9.28515625" style="107"/>
    <col min="27" max="28" width="9.28515625" style="108"/>
    <col min="29" max="16384" width="9.28515625" style="107"/>
  </cols>
  <sheetData>
    <row r="2" spans="1:18" ht="15.75" x14ac:dyDescent="0.25">
      <c r="A2" s="31" t="s">
        <v>977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231" t="s">
        <v>217</v>
      </c>
      <c r="R6" s="186" t="s">
        <v>224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231" t="s">
        <v>219</v>
      </c>
      <c r="R7" s="186" t="s">
        <v>225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231" t="s">
        <v>584</v>
      </c>
      <c r="R8" s="186" t="s">
        <v>585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231" t="s">
        <v>586</v>
      </c>
      <c r="R9" s="186" t="s">
        <v>587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Q10" s="231" t="s">
        <v>588</v>
      </c>
      <c r="R10" s="186" t="s">
        <v>593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Q11" s="231" t="s">
        <v>218</v>
      </c>
      <c r="R11" s="186" t="s">
        <v>226</v>
      </c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Q12" s="231" t="s">
        <v>220</v>
      </c>
      <c r="R12" s="186" t="s">
        <v>227</v>
      </c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Q13" s="231" t="s">
        <v>589</v>
      </c>
      <c r="R13" s="186" t="s">
        <v>591</v>
      </c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Q14" s="231" t="s">
        <v>590</v>
      </c>
      <c r="R14" s="186" t="s">
        <v>592</v>
      </c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Q15" s="233" t="s">
        <v>421</v>
      </c>
      <c r="R15" s="363" t="s">
        <v>595</v>
      </c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16"/>
      <c r="H19" s="147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2" spans="1:12" x14ac:dyDescent="0.25">
      <c r="C22" s="66">
        <v>1.1357143999999999</v>
      </c>
      <c r="D22" s="66">
        <v>1.2027943123</v>
      </c>
      <c r="E22" s="66">
        <v>1.2989252247</v>
      </c>
      <c r="F22" s="66">
        <v>1.369228171</v>
      </c>
      <c r="G22" s="66">
        <v>1.4084368520999999</v>
      </c>
    </row>
    <row r="24" spans="1:12" x14ac:dyDescent="0.25">
      <c r="A24"/>
      <c r="B24"/>
      <c r="C24" s="479" t="s">
        <v>61</v>
      </c>
      <c r="D24" s="479"/>
      <c r="E24" s="479"/>
      <c r="F24" s="479"/>
      <c r="G24" s="479"/>
      <c r="H24" s="23"/>
      <c r="I24" s="479" t="s">
        <v>91</v>
      </c>
      <c r="J24" s="479"/>
      <c r="K24" s="479"/>
      <c r="L24" s="479"/>
    </row>
    <row r="25" spans="1:12" x14ac:dyDescent="0.25">
      <c r="A25" s="10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 s="108"/>
      <c r="B26" s="21" t="s">
        <v>217</v>
      </c>
      <c r="C26" s="66">
        <v>11.308157989</v>
      </c>
      <c r="D26" s="66">
        <v>11.992246103999999</v>
      </c>
      <c r="E26" s="66">
        <v>12.934508087999999</v>
      </c>
      <c r="F26" s="66">
        <v>13.237932106000001</v>
      </c>
      <c r="G26" s="66">
        <v>13.522223588999999</v>
      </c>
      <c r="H26" s="9"/>
      <c r="I26" s="5">
        <f t="shared" ref="I26:L27" si="0">D26-C26</f>
        <v>0.68408811499999977</v>
      </c>
      <c r="J26" s="5">
        <f t="shared" si="0"/>
        <v>0.94226198399999994</v>
      </c>
      <c r="K26" s="5">
        <f t="shared" si="0"/>
        <v>0.30342401800000118</v>
      </c>
      <c r="L26" s="5">
        <f t="shared" si="0"/>
        <v>0.28429148299999873</v>
      </c>
    </row>
    <row r="27" spans="1:12" x14ac:dyDescent="0.25">
      <c r="A27" s="108"/>
      <c r="B27" s="21" t="s">
        <v>219</v>
      </c>
      <c r="C27" s="124">
        <v>5.4248904493000003</v>
      </c>
      <c r="D27" s="66">
        <v>5.9330603287999999</v>
      </c>
      <c r="E27" s="66">
        <v>6.4986191151000003</v>
      </c>
      <c r="F27" s="66">
        <v>6.8470395389999998</v>
      </c>
      <c r="G27" s="66">
        <v>6.9213489562000001</v>
      </c>
      <c r="H27" s="9"/>
      <c r="I27" s="5">
        <f t="shared" si="0"/>
        <v>0.50816987949999959</v>
      </c>
      <c r="J27" s="5">
        <f t="shared" si="0"/>
        <v>0.56555878630000045</v>
      </c>
      <c r="K27" s="5">
        <f t="shared" si="0"/>
        <v>0.3484204238999995</v>
      </c>
      <c r="L27" s="5">
        <f t="shared" si="0"/>
        <v>7.4309417200000283E-2</v>
      </c>
    </row>
    <row r="28" spans="1:12" x14ac:dyDescent="0.25">
      <c r="A28" s="108"/>
      <c r="B28" s="119" t="s">
        <v>243</v>
      </c>
      <c r="C28" s="118">
        <f>C34-C26-C27-C29</f>
        <v>1.1499792110701985</v>
      </c>
      <c r="D28" s="118">
        <f>D34-D26-D27-D29</f>
        <v>1.2381651036399997</v>
      </c>
      <c r="E28" s="118">
        <f>E34-E26-E27-E29</f>
        <v>1.2235191279380011</v>
      </c>
      <c r="F28" s="118">
        <f>F34-F26-F27-F29</f>
        <v>1.1818365085769984</v>
      </c>
      <c r="G28" s="118">
        <f>G34-G26-G27-G29</f>
        <v>1.2068667857009998</v>
      </c>
      <c r="H28" s="118"/>
      <c r="I28" s="5">
        <f>D28-C28</f>
        <v>8.8185892569801139E-2</v>
      </c>
      <c r="J28" s="5">
        <f>E28-D28</f>
        <v>-1.4645975701998548E-2</v>
      </c>
      <c r="K28" s="5">
        <f>F28-E28</f>
        <v>-4.1682619361002704E-2</v>
      </c>
      <c r="L28" s="5">
        <f>G28-F28</f>
        <v>2.503027712400141E-2</v>
      </c>
    </row>
    <row r="29" spans="1:12" x14ac:dyDescent="0.25">
      <c r="A29" s="108"/>
      <c r="B29" s="119" t="s">
        <v>594</v>
      </c>
      <c r="C29" s="118">
        <f>SUM(C30:C33)</f>
        <v>1.1523851396298002</v>
      </c>
      <c r="D29" s="118">
        <f>SUM(D30:D33)</f>
        <v>1.2188595315600002</v>
      </c>
      <c r="E29" s="118">
        <f>SUM(E30:E33)</f>
        <v>1.3159219069620001</v>
      </c>
      <c r="F29" s="118">
        <f>SUM(F30:F33)</f>
        <v>1.3862030534229999</v>
      </c>
      <c r="G29" s="118">
        <f>SUM(G30:G33)</f>
        <v>1.4294497300990001</v>
      </c>
      <c r="H29" s="118"/>
      <c r="I29" s="5">
        <f t="shared" ref="I29:I34" si="1">D29-C29</f>
        <v>6.6474391930199994E-2</v>
      </c>
      <c r="J29" s="5">
        <f t="shared" ref="J29:J34" si="2">E29-D29</f>
        <v>9.7062375401999912E-2</v>
      </c>
      <c r="K29" s="5">
        <f t="shared" ref="K29:K34" si="3">F29-E29</f>
        <v>7.028114646099981E-2</v>
      </c>
      <c r="L29" s="5">
        <f t="shared" ref="L29:L34" si="4">G29-F29</f>
        <v>4.324667667600024E-2</v>
      </c>
    </row>
    <row r="30" spans="1:12" x14ac:dyDescent="0.25">
      <c r="A30" s="108"/>
      <c r="B30" s="23" t="s">
        <v>596</v>
      </c>
      <c r="C30" s="438">
        <v>0.97949968219000005</v>
      </c>
      <c r="D30" s="438">
        <v>1.0020024959</v>
      </c>
      <c r="E30" s="438">
        <v>1.0163213781</v>
      </c>
      <c r="F30" s="438">
        <v>1.0488419781</v>
      </c>
      <c r="G30" s="438">
        <v>1.0506488164000001</v>
      </c>
      <c r="H30" s="9"/>
      <c r="I30" s="440">
        <f t="shared" si="1"/>
        <v>2.2502813709999958E-2</v>
      </c>
      <c r="J30" s="440">
        <f t="shared" si="2"/>
        <v>1.4318882199999994E-2</v>
      </c>
      <c r="K30" s="440">
        <f t="shared" si="3"/>
        <v>3.2520600000000011E-2</v>
      </c>
      <c r="L30" s="440">
        <f t="shared" si="4"/>
        <v>1.8068383000000576E-3</v>
      </c>
    </row>
    <row r="31" spans="1:12" x14ac:dyDescent="0.25">
      <c r="A31" s="108"/>
      <c r="B31" s="23" t="s">
        <v>597</v>
      </c>
      <c r="C31" s="438">
        <v>5.6172271237999997E-2</v>
      </c>
      <c r="D31" s="438">
        <v>9.7785712344999998E-2</v>
      </c>
      <c r="E31" s="438">
        <v>0.16957591507</v>
      </c>
      <c r="F31" s="438">
        <v>0.20701741316</v>
      </c>
      <c r="G31" s="438">
        <v>0.23054440356</v>
      </c>
      <c r="H31" s="9"/>
      <c r="I31" s="440">
        <f t="shared" si="1"/>
        <v>4.1613441107E-2</v>
      </c>
      <c r="J31" s="440">
        <f t="shared" si="2"/>
        <v>7.1790202725000002E-2</v>
      </c>
      <c r="K31" s="440">
        <f t="shared" si="3"/>
        <v>3.7441498089999997E-2</v>
      </c>
      <c r="L31" s="440">
        <f t="shared" si="4"/>
        <v>2.3526990400000003E-2</v>
      </c>
    </row>
    <row r="32" spans="1:12" x14ac:dyDescent="0.25">
      <c r="A32" s="108"/>
      <c r="B32" s="23" t="s">
        <v>598</v>
      </c>
      <c r="C32" s="438">
        <v>5.2438027918000002E-3</v>
      </c>
      <c r="D32" s="438">
        <v>1.3263854804999999E-2</v>
      </c>
      <c r="E32" s="438">
        <v>1.9337860251999999E-2</v>
      </c>
      <c r="F32" s="438">
        <v>2.2427776943000001E-2</v>
      </c>
      <c r="G32" s="438">
        <v>4.1832990958999998E-2</v>
      </c>
      <c r="H32" s="9"/>
      <c r="I32" s="440">
        <f t="shared" si="1"/>
        <v>8.0200520131999999E-3</v>
      </c>
      <c r="J32" s="440">
        <f t="shared" si="2"/>
        <v>6.0740054469999999E-3</v>
      </c>
      <c r="K32" s="440">
        <f t="shared" si="3"/>
        <v>3.0899166910000019E-3</v>
      </c>
      <c r="L32" s="440">
        <f t="shared" si="4"/>
        <v>1.9405214015999997E-2</v>
      </c>
    </row>
    <row r="33" spans="1:12" x14ac:dyDescent="0.25">
      <c r="A33" s="108"/>
      <c r="B33" s="25" t="s">
        <v>599</v>
      </c>
      <c r="C33" s="439">
        <v>0.11146938341</v>
      </c>
      <c r="D33" s="439">
        <v>0.10580746851</v>
      </c>
      <c r="E33" s="439">
        <v>0.11068675354</v>
      </c>
      <c r="F33" s="439">
        <v>0.10791588521999999</v>
      </c>
      <c r="G33" s="439">
        <v>0.10642351918</v>
      </c>
      <c r="H33" s="55"/>
      <c r="I33" s="441">
        <f t="shared" si="1"/>
        <v>-5.6619148999999952E-3</v>
      </c>
      <c r="J33" s="441">
        <f t="shared" si="2"/>
        <v>4.8792850299999996E-3</v>
      </c>
      <c r="K33" s="441">
        <f t="shared" si="3"/>
        <v>-2.7708683200000084E-3</v>
      </c>
      <c r="L33" s="441">
        <f t="shared" si="4"/>
        <v>-1.4923660399999983E-3</v>
      </c>
    </row>
    <row r="34" spans="1:12" x14ac:dyDescent="0.25">
      <c r="A34"/>
      <c r="B34" s="2" t="s">
        <v>216</v>
      </c>
      <c r="C34" s="66">
        <v>19.035412788999999</v>
      </c>
      <c r="D34" s="66">
        <v>20.382331067999999</v>
      </c>
      <c r="E34" s="66">
        <v>21.972568238000001</v>
      </c>
      <c r="F34" s="66">
        <v>22.653011206999999</v>
      </c>
      <c r="G34" s="66">
        <v>23.079889060999999</v>
      </c>
      <c r="H34"/>
      <c r="I34" s="5">
        <f t="shared" si="1"/>
        <v>1.3469182790000005</v>
      </c>
      <c r="J34" s="5">
        <f t="shared" si="2"/>
        <v>1.5902371700000018</v>
      </c>
      <c r="K34" s="5">
        <f t="shared" si="3"/>
        <v>0.68044296899999779</v>
      </c>
      <c r="L34" s="5">
        <f t="shared" si="4"/>
        <v>0.42687785400000067</v>
      </c>
    </row>
    <row r="35" spans="1:12" x14ac:dyDescent="0.25">
      <c r="B35" s="278" t="s">
        <v>1007</v>
      </c>
      <c r="C35"/>
      <c r="D35" s="2"/>
      <c r="E35"/>
      <c r="F35"/>
      <c r="G35"/>
      <c r="H35"/>
      <c r="I35" s="2" t="s">
        <v>7</v>
      </c>
      <c r="J35" s="19">
        <f>E26/D26-1</f>
        <v>7.8572602315567064E-2</v>
      </c>
      <c r="K35" s="19">
        <f>F26/E26-1</f>
        <v>2.3458489177605735E-2</v>
      </c>
      <c r="L35" s="19">
        <f>G26/F26-1</f>
        <v>2.1475520551366589E-2</v>
      </c>
    </row>
    <row r="36" spans="1:12" x14ac:dyDescent="0.25">
      <c r="D36" s="118"/>
      <c r="E36" s="118"/>
      <c r="F36" s="118"/>
      <c r="G36" s="118"/>
    </row>
    <row r="38" spans="1:12" x14ac:dyDescent="0.25">
      <c r="A38" s="119"/>
      <c r="B38" s="119"/>
      <c r="C38" s="119" t="s">
        <v>246</v>
      </c>
      <c r="D38" s="119" t="s">
        <v>223</v>
      </c>
      <c r="E38" s="344" t="s">
        <v>222</v>
      </c>
      <c r="F38" s="344" t="s">
        <v>457</v>
      </c>
    </row>
    <row r="39" spans="1:12" x14ac:dyDescent="0.25">
      <c r="A39" s="119">
        <f t="shared" ref="A39:A86" si="5">YEAR(B39)</f>
        <v>2022</v>
      </c>
      <c r="B39" s="331">
        <v>44562</v>
      </c>
      <c r="C39" s="332">
        <v>19.370147515999999</v>
      </c>
      <c r="D39" s="115" t="e">
        <v>#N/A</v>
      </c>
      <c r="E39" s="333"/>
      <c r="F39" s="333">
        <v>19.370147515999999</v>
      </c>
      <c r="G39" s="113"/>
    </row>
    <row r="40" spans="1:12" x14ac:dyDescent="0.25">
      <c r="A40" s="119">
        <f t="shared" si="5"/>
        <v>2022</v>
      </c>
      <c r="B40" s="331">
        <v>44593</v>
      </c>
      <c r="C40" s="332">
        <v>19.297978535999999</v>
      </c>
      <c r="D40" s="115" t="e">
        <v>#N/A</v>
      </c>
      <c r="E40" s="333">
        <f t="shared" ref="E40:E49" si="6">AVERAGEIF($A$39:$A$100,A40,$F$39:$F$100)</f>
        <v>20.377098433250001</v>
      </c>
      <c r="F40" s="333">
        <v>19.297978535999999</v>
      </c>
      <c r="G40" s="113"/>
    </row>
    <row r="41" spans="1:12" x14ac:dyDescent="0.25">
      <c r="A41" s="119">
        <f t="shared" si="5"/>
        <v>2022</v>
      </c>
      <c r="B41" s="331">
        <v>44621</v>
      </c>
      <c r="C41" s="332">
        <v>20.243382709999999</v>
      </c>
      <c r="D41" s="115" t="e">
        <v>#N/A</v>
      </c>
      <c r="E41" s="333">
        <f t="shared" si="6"/>
        <v>20.377098433250001</v>
      </c>
      <c r="F41" s="333">
        <v>20.243382709999999</v>
      </c>
      <c r="G41" s="113"/>
      <c r="H41" s="114"/>
    </row>
    <row r="42" spans="1:12" x14ac:dyDescent="0.25">
      <c r="A42" s="119">
        <f t="shared" si="5"/>
        <v>2022</v>
      </c>
      <c r="B42" s="331">
        <v>44652</v>
      </c>
      <c r="C42" s="332">
        <v>20.163061766999999</v>
      </c>
      <c r="D42" s="115" t="e">
        <v>#N/A</v>
      </c>
      <c r="E42" s="333">
        <f t="shared" si="6"/>
        <v>20.377098433250001</v>
      </c>
      <c r="F42" s="333">
        <v>20.163061766999999</v>
      </c>
      <c r="G42" s="113"/>
    </row>
    <row r="43" spans="1:12" x14ac:dyDescent="0.25">
      <c r="A43" s="119">
        <f t="shared" si="5"/>
        <v>2022</v>
      </c>
      <c r="B43" s="331">
        <v>44682</v>
      </c>
      <c r="C43" s="332">
        <v>20.219596934999998</v>
      </c>
      <c r="D43" s="115" t="e">
        <v>#N/A</v>
      </c>
      <c r="E43" s="333">
        <f t="shared" si="6"/>
        <v>20.377098433250001</v>
      </c>
      <c r="F43" s="333">
        <v>20.219596934999998</v>
      </c>
      <c r="G43" s="113"/>
    </row>
    <row r="44" spans="1:12" x14ac:dyDescent="0.25">
      <c r="A44" s="119">
        <f t="shared" si="5"/>
        <v>2022</v>
      </c>
      <c r="B44" s="331">
        <v>44713</v>
      </c>
      <c r="C44" s="332">
        <v>20.513278499999998</v>
      </c>
      <c r="D44" s="115" t="e">
        <v>#N/A</v>
      </c>
      <c r="E44" s="333">
        <f t="shared" si="6"/>
        <v>20.377098433250001</v>
      </c>
      <c r="F44" s="333">
        <v>20.513278499999998</v>
      </c>
      <c r="G44" s="113"/>
    </row>
    <row r="45" spans="1:12" x14ac:dyDescent="0.25">
      <c r="A45" s="119">
        <f t="shared" si="5"/>
        <v>2022</v>
      </c>
      <c r="B45" s="331">
        <v>44743</v>
      </c>
      <c r="C45" s="332">
        <v>20.732252161000002</v>
      </c>
      <c r="D45" s="115" t="e">
        <v>#N/A</v>
      </c>
      <c r="E45" s="333">
        <f t="shared" si="6"/>
        <v>20.377098433250001</v>
      </c>
      <c r="F45" s="333">
        <v>20.732252161000002</v>
      </c>
      <c r="G45" s="113"/>
    </row>
    <row r="46" spans="1:12" x14ac:dyDescent="0.25">
      <c r="A46" s="119">
        <f t="shared" si="5"/>
        <v>2022</v>
      </c>
      <c r="B46" s="331">
        <v>44774</v>
      </c>
      <c r="C46" s="332">
        <v>20.604362128999998</v>
      </c>
      <c r="D46" s="115" t="e">
        <v>#N/A</v>
      </c>
      <c r="E46" s="333">
        <f t="shared" si="6"/>
        <v>20.377098433250001</v>
      </c>
      <c r="F46" s="333">
        <v>20.604362128999998</v>
      </c>
      <c r="G46" s="113"/>
    </row>
    <row r="47" spans="1:12" x14ac:dyDescent="0.25">
      <c r="A47" s="119">
        <f t="shared" si="5"/>
        <v>2022</v>
      </c>
      <c r="B47" s="331">
        <v>44805</v>
      </c>
      <c r="C47" s="332">
        <v>21.022847766999998</v>
      </c>
      <c r="D47" s="115" t="e">
        <v>#N/A</v>
      </c>
      <c r="E47" s="333">
        <f t="shared" si="6"/>
        <v>20.377098433250001</v>
      </c>
      <c r="F47" s="333">
        <v>21.022847766999998</v>
      </c>
      <c r="G47" s="113"/>
    </row>
    <row r="48" spans="1:12" x14ac:dyDescent="0.25">
      <c r="A48" s="119">
        <f t="shared" si="5"/>
        <v>2022</v>
      </c>
      <c r="B48" s="331">
        <v>44835</v>
      </c>
      <c r="C48" s="332">
        <v>21.055754289999999</v>
      </c>
      <c r="D48" s="115" t="e">
        <v>#N/A</v>
      </c>
      <c r="E48" s="333">
        <f t="shared" si="6"/>
        <v>20.377098433250001</v>
      </c>
      <c r="F48" s="333">
        <v>21.055754289999999</v>
      </c>
      <c r="G48" s="113"/>
    </row>
    <row r="49" spans="1:8" x14ac:dyDescent="0.25">
      <c r="A49" s="119">
        <f t="shared" si="5"/>
        <v>2022</v>
      </c>
      <c r="B49" s="331">
        <v>44866</v>
      </c>
      <c r="C49" s="332">
        <v>21.136653533</v>
      </c>
      <c r="D49" s="115" t="e">
        <v>#N/A</v>
      </c>
      <c r="E49" s="333">
        <f t="shared" si="6"/>
        <v>20.377098433250001</v>
      </c>
      <c r="F49" s="333">
        <v>21.136653533</v>
      </c>
      <c r="G49" s="113"/>
    </row>
    <row r="50" spans="1:8" x14ac:dyDescent="0.25">
      <c r="A50" s="119">
        <f t="shared" si="5"/>
        <v>2022</v>
      </c>
      <c r="B50" s="331">
        <v>44896</v>
      </c>
      <c r="C50" s="332">
        <v>20.165865355000001</v>
      </c>
      <c r="D50" s="115" t="e">
        <v>#N/A</v>
      </c>
      <c r="E50" s="333"/>
      <c r="F50" s="333">
        <v>20.165865355000001</v>
      </c>
      <c r="G50" s="113"/>
    </row>
    <row r="51" spans="1:8" x14ac:dyDescent="0.25">
      <c r="A51" s="119">
        <f t="shared" si="5"/>
        <v>2023</v>
      </c>
      <c r="B51" s="331">
        <v>44927</v>
      </c>
      <c r="C51" s="332">
        <v>21.131112741999999</v>
      </c>
      <c r="D51" s="115" t="e">
        <v>#N/A</v>
      </c>
      <c r="E51" s="333"/>
      <c r="F51" s="333">
        <v>21.131112741999999</v>
      </c>
      <c r="G51" s="113"/>
    </row>
    <row r="52" spans="1:8" x14ac:dyDescent="0.25">
      <c r="A52" s="119">
        <f t="shared" si="5"/>
        <v>2023</v>
      </c>
      <c r="B52" s="331">
        <v>44958</v>
      </c>
      <c r="C52" s="332">
        <v>21.096041357000001</v>
      </c>
      <c r="D52" s="115" t="e">
        <v>#N/A</v>
      </c>
      <c r="E52" s="333">
        <f>AVERAGEIF($A$39:$A$100,A52,$F$39:$F$100)</f>
        <v>21.967833892083334</v>
      </c>
      <c r="F52" s="333">
        <v>21.096041357000001</v>
      </c>
      <c r="G52" s="113"/>
    </row>
    <row r="53" spans="1:8" x14ac:dyDescent="0.25">
      <c r="A53" s="119">
        <f t="shared" si="5"/>
        <v>2023</v>
      </c>
      <c r="B53" s="331">
        <v>44986</v>
      </c>
      <c r="C53" s="332">
        <v>21.536506289999998</v>
      </c>
      <c r="D53" s="115" t="e">
        <v>#N/A</v>
      </c>
      <c r="E53" s="333">
        <f t="shared" ref="E53:E61" si="7">AVERAGEIF($A$39:$A$100,A53,$F$39:$F$100)</f>
        <v>21.967833892083334</v>
      </c>
      <c r="F53" s="333">
        <v>21.536506289999998</v>
      </c>
      <c r="G53" s="113"/>
      <c r="H53" s="114"/>
    </row>
    <row r="54" spans="1:8" x14ac:dyDescent="0.25">
      <c r="A54" s="119">
        <f t="shared" si="5"/>
        <v>2023</v>
      </c>
      <c r="B54" s="331">
        <v>45017</v>
      </c>
      <c r="C54" s="332">
        <v>21.579399599999999</v>
      </c>
      <c r="D54" s="115" t="e">
        <v>#N/A</v>
      </c>
      <c r="E54" s="333">
        <f t="shared" si="7"/>
        <v>21.967833892083334</v>
      </c>
      <c r="F54" s="333">
        <v>21.579399599999999</v>
      </c>
      <c r="G54" s="113"/>
    </row>
    <row r="55" spans="1:8" x14ac:dyDescent="0.25">
      <c r="A55" s="119">
        <f t="shared" si="5"/>
        <v>2023</v>
      </c>
      <c r="B55" s="331">
        <v>45047</v>
      </c>
      <c r="C55" s="332">
        <v>21.602581806</v>
      </c>
      <c r="D55" s="115" t="e">
        <v>#N/A</v>
      </c>
      <c r="E55" s="333">
        <f t="shared" si="7"/>
        <v>21.967833892083334</v>
      </c>
      <c r="F55" s="333">
        <v>21.602581806</v>
      </c>
      <c r="G55" s="113"/>
    </row>
    <row r="56" spans="1:8" x14ac:dyDescent="0.25">
      <c r="A56" s="119">
        <f t="shared" si="5"/>
        <v>2023</v>
      </c>
      <c r="B56" s="331">
        <v>45078</v>
      </c>
      <c r="C56" s="332">
        <v>21.892111433</v>
      </c>
      <c r="D56" s="115" t="e">
        <v>#N/A</v>
      </c>
      <c r="E56" s="333">
        <f t="shared" si="7"/>
        <v>21.967833892083334</v>
      </c>
      <c r="F56" s="333">
        <v>21.892111433</v>
      </c>
      <c r="G56" s="113"/>
    </row>
    <row r="57" spans="1:8" x14ac:dyDescent="0.25">
      <c r="A57" s="119">
        <f t="shared" si="5"/>
        <v>2023</v>
      </c>
      <c r="B57" s="331">
        <v>45108</v>
      </c>
      <c r="C57" s="332">
        <v>22.026402580999999</v>
      </c>
      <c r="D57" s="115" t="e">
        <v>#N/A</v>
      </c>
      <c r="E57" s="333">
        <f t="shared" si="7"/>
        <v>21.967833892083334</v>
      </c>
      <c r="F57" s="333">
        <v>22.026402580999999</v>
      </c>
      <c r="G57" s="113"/>
    </row>
    <row r="58" spans="1:8" x14ac:dyDescent="0.25">
      <c r="A58" s="119">
        <f t="shared" si="5"/>
        <v>2023</v>
      </c>
      <c r="B58" s="331">
        <v>45139</v>
      </c>
      <c r="C58" s="332">
        <v>22.278824097000001</v>
      </c>
      <c r="D58" s="115" t="e">
        <v>#N/A</v>
      </c>
      <c r="E58" s="333">
        <f t="shared" si="7"/>
        <v>21.967833892083334</v>
      </c>
      <c r="F58" s="333">
        <v>22.278824097000001</v>
      </c>
      <c r="G58" s="113"/>
    </row>
    <row r="59" spans="1:8" x14ac:dyDescent="0.25">
      <c r="A59" s="119">
        <f t="shared" si="5"/>
        <v>2023</v>
      </c>
      <c r="B59" s="331">
        <v>45170</v>
      </c>
      <c r="C59" s="332">
        <v>22.593191999999998</v>
      </c>
      <c r="D59" s="115" t="e">
        <v>#N/A</v>
      </c>
      <c r="E59" s="333">
        <f t="shared" si="7"/>
        <v>21.967833892083334</v>
      </c>
      <c r="F59" s="333">
        <v>22.593191999999998</v>
      </c>
      <c r="G59" s="113"/>
    </row>
    <row r="60" spans="1:8" x14ac:dyDescent="0.25">
      <c r="A60" s="119">
        <f t="shared" si="5"/>
        <v>2023</v>
      </c>
      <c r="B60" s="331">
        <v>45200</v>
      </c>
      <c r="C60" s="332">
        <v>22.518060225999999</v>
      </c>
      <c r="D60" s="115" t="e">
        <v>#N/A</v>
      </c>
      <c r="E60" s="333">
        <f t="shared" si="7"/>
        <v>21.967833892083334</v>
      </c>
      <c r="F60" s="333">
        <v>22.518060225999999</v>
      </c>
      <c r="G60" s="113"/>
    </row>
    <row r="61" spans="1:8" x14ac:dyDescent="0.25">
      <c r="A61" s="119">
        <f t="shared" si="5"/>
        <v>2023</v>
      </c>
      <c r="B61" s="331">
        <v>45231</v>
      </c>
      <c r="C61" s="332">
        <v>22.693973766999999</v>
      </c>
      <c r="D61" s="115" t="e">
        <v>#N/A</v>
      </c>
      <c r="E61" s="333">
        <f t="shared" si="7"/>
        <v>21.967833892083334</v>
      </c>
      <c r="F61" s="333">
        <v>22.693973766999999</v>
      </c>
      <c r="G61" s="113"/>
    </row>
    <row r="62" spans="1:8" x14ac:dyDescent="0.25">
      <c r="A62" s="119">
        <f t="shared" si="5"/>
        <v>2023</v>
      </c>
      <c r="B62" s="331">
        <v>45261</v>
      </c>
      <c r="C62" s="332">
        <v>22.665800806</v>
      </c>
      <c r="D62" s="115" t="e">
        <v>#N/A</v>
      </c>
      <c r="E62" s="333"/>
      <c r="F62" s="333">
        <v>22.665800806</v>
      </c>
      <c r="G62" s="113"/>
    </row>
    <row r="63" spans="1:8" x14ac:dyDescent="0.25">
      <c r="A63" s="119">
        <f t="shared" si="5"/>
        <v>2024</v>
      </c>
      <c r="B63" s="331">
        <v>45292</v>
      </c>
      <c r="C63" s="332">
        <v>21.081009194</v>
      </c>
      <c r="D63" s="115" t="e">
        <v>#N/A</v>
      </c>
      <c r="E63" s="333"/>
      <c r="F63" s="333">
        <v>21.081009194</v>
      </c>
      <c r="G63" s="113"/>
    </row>
    <row r="64" spans="1:8" x14ac:dyDescent="0.25">
      <c r="A64" s="119">
        <f t="shared" si="5"/>
        <v>2024</v>
      </c>
      <c r="B64" s="331">
        <v>45323</v>
      </c>
      <c r="C64" s="332">
        <v>22.154315517000001</v>
      </c>
      <c r="D64" s="115" t="e">
        <v>#N/A</v>
      </c>
      <c r="E64" s="333">
        <f>AVERAGEIF($A$39:$A$100,A64,$F$39:$F$100)</f>
        <v>22.652947512166673</v>
      </c>
      <c r="F64" s="333">
        <v>22.154315517000001</v>
      </c>
      <c r="G64" s="113"/>
    </row>
    <row r="65" spans="1:8" x14ac:dyDescent="0.25">
      <c r="A65" s="119">
        <f t="shared" si="5"/>
        <v>2024</v>
      </c>
      <c r="B65" s="331">
        <v>45352</v>
      </c>
      <c r="C65" s="332">
        <v>22.498334805999999</v>
      </c>
      <c r="D65" s="115" t="e">
        <v>#N/A</v>
      </c>
      <c r="E65" s="333">
        <f t="shared" ref="E65:E73" si="8">AVERAGEIF($A$39:$A$100,A65,$F$39:$F$100)</f>
        <v>22.652947512166673</v>
      </c>
      <c r="F65" s="333">
        <v>22.498334805999999</v>
      </c>
      <c r="G65" s="113"/>
      <c r="H65" s="114"/>
    </row>
    <row r="66" spans="1:8" x14ac:dyDescent="0.25">
      <c r="A66" s="119">
        <f t="shared" si="5"/>
        <v>2024</v>
      </c>
      <c r="B66" s="331">
        <v>45383</v>
      </c>
      <c r="C66" s="332">
        <v>22.719072933</v>
      </c>
      <c r="D66" s="115" t="e">
        <v>#N/A</v>
      </c>
      <c r="E66" s="333">
        <f t="shared" si="8"/>
        <v>22.652947512166673</v>
      </c>
      <c r="F66" s="333">
        <v>22.719072933</v>
      </c>
      <c r="G66" s="113"/>
    </row>
    <row r="67" spans="1:8" x14ac:dyDescent="0.25">
      <c r="A67" s="119">
        <f t="shared" si="5"/>
        <v>2024</v>
      </c>
      <c r="B67" s="331">
        <v>45413</v>
      </c>
      <c r="C67" s="332">
        <v>22.748794</v>
      </c>
      <c r="D67" s="115" t="e">
        <v>#N/A</v>
      </c>
      <c r="E67" s="333">
        <f t="shared" si="8"/>
        <v>22.652947512166673</v>
      </c>
      <c r="F67" s="333">
        <v>22.748794</v>
      </c>
      <c r="G67" s="113"/>
    </row>
    <row r="68" spans="1:8" x14ac:dyDescent="0.25">
      <c r="A68" s="119">
        <f t="shared" si="5"/>
        <v>2024</v>
      </c>
      <c r="B68" s="331">
        <v>45444</v>
      </c>
      <c r="C68" s="332">
        <v>22.836110866999999</v>
      </c>
      <c r="D68" s="115" t="e">
        <v>#N/A</v>
      </c>
      <c r="E68" s="333">
        <f t="shared" si="8"/>
        <v>22.652947512166673</v>
      </c>
      <c r="F68" s="333">
        <v>22.836110866999999</v>
      </c>
      <c r="G68" s="113"/>
    </row>
    <row r="69" spans="1:8" x14ac:dyDescent="0.25">
      <c r="A69" s="119">
        <f t="shared" si="5"/>
        <v>2024</v>
      </c>
      <c r="B69" s="331">
        <v>45474</v>
      </c>
      <c r="C69" s="332">
        <v>22.664932</v>
      </c>
      <c r="D69" s="115" t="e">
        <v>#N/A</v>
      </c>
      <c r="E69" s="333">
        <f t="shared" si="8"/>
        <v>22.652947512166673</v>
      </c>
      <c r="F69" s="333">
        <v>22.664932</v>
      </c>
      <c r="G69" s="113"/>
    </row>
    <row r="70" spans="1:8" x14ac:dyDescent="0.25">
      <c r="A70" s="119">
        <f t="shared" si="5"/>
        <v>2024</v>
      </c>
      <c r="B70" s="331">
        <v>45505</v>
      </c>
      <c r="C70" s="332">
        <v>23.037131968000001</v>
      </c>
      <c r="D70" s="115" t="e">
        <v>#N/A</v>
      </c>
      <c r="E70" s="333">
        <f t="shared" si="8"/>
        <v>22.652947512166673</v>
      </c>
      <c r="F70" s="333">
        <v>23.037131968000001</v>
      </c>
      <c r="G70" s="113"/>
    </row>
    <row r="71" spans="1:8" x14ac:dyDescent="0.25">
      <c r="A71" s="119">
        <f t="shared" si="5"/>
        <v>2024</v>
      </c>
      <c r="B71" s="331">
        <v>45536</v>
      </c>
      <c r="C71" s="332">
        <v>22.946133100000001</v>
      </c>
      <c r="D71" s="115" t="e">
        <v>#N/A</v>
      </c>
      <c r="E71" s="333">
        <f t="shared" si="8"/>
        <v>22.652947512166673</v>
      </c>
      <c r="F71" s="333">
        <v>22.946133100000001</v>
      </c>
      <c r="G71" s="113"/>
    </row>
    <row r="72" spans="1:8" x14ac:dyDescent="0.25">
      <c r="A72" s="119">
        <f t="shared" si="5"/>
        <v>2024</v>
      </c>
      <c r="B72" s="331">
        <v>45566</v>
      </c>
      <c r="C72" s="332">
        <v>22.897149248000002</v>
      </c>
      <c r="D72" s="115" t="e">
        <v>#N/A</v>
      </c>
      <c r="E72" s="333">
        <f t="shared" si="8"/>
        <v>22.652947512166673</v>
      </c>
      <c r="F72" s="333">
        <v>22.897149248000002</v>
      </c>
      <c r="G72" s="113"/>
    </row>
    <row r="73" spans="1:8" x14ac:dyDescent="0.25">
      <c r="A73" s="119">
        <f t="shared" si="5"/>
        <v>2024</v>
      </c>
      <c r="B73" s="331">
        <v>45597</v>
      </c>
      <c r="C73" s="332">
        <v>23.084424713000001</v>
      </c>
      <c r="D73" s="115">
        <v>23.084424713000001</v>
      </c>
      <c r="E73" s="333">
        <f t="shared" si="8"/>
        <v>22.652947512166673</v>
      </c>
      <c r="F73" s="333">
        <v>23.084424713000001</v>
      </c>
      <c r="G73" s="113"/>
    </row>
    <row r="74" spans="1:8" x14ac:dyDescent="0.25">
      <c r="A74" s="119">
        <f t="shared" si="5"/>
        <v>2024</v>
      </c>
      <c r="B74" s="331">
        <v>45627</v>
      </c>
      <c r="C74" s="332" t="e">
        <v>#N/A</v>
      </c>
      <c r="D74" s="115">
        <v>23.1679618</v>
      </c>
      <c r="E74" s="333"/>
      <c r="F74" s="333">
        <v>23.1679618</v>
      </c>
      <c r="G74" s="113"/>
    </row>
    <row r="75" spans="1:8" x14ac:dyDescent="0.25">
      <c r="A75" s="119">
        <f t="shared" si="5"/>
        <v>2025</v>
      </c>
      <c r="B75" s="331">
        <v>45658</v>
      </c>
      <c r="C75" s="332" t="e">
        <v>#N/A</v>
      </c>
      <c r="D75" s="115">
        <v>22.8581477</v>
      </c>
      <c r="E75" s="333"/>
      <c r="F75" s="333">
        <v>22.8581477</v>
      </c>
      <c r="G75" s="113"/>
    </row>
    <row r="76" spans="1:8" x14ac:dyDescent="0.25">
      <c r="A76" s="119">
        <f t="shared" si="5"/>
        <v>2025</v>
      </c>
      <c r="B76" s="331">
        <v>45689</v>
      </c>
      <c r="C76" s="332" t="e">
        <v>#N/A</v>
      </c>
      <c r="D76" s="115">
        <v>22.6197388</v>
      </c>
      <c r="E76" s="333">
        <f>AVERAGEIF($A$39:$A$100,A76,$F$39:$F$100)</f>
        <v>23.076942149999997</v>
      </c>
      <c r="F76" s="333">
        <v>22.6197388</v>
      </c>
      <c r="G76" s="113"/>
    </row>
    <row r="77" spans="1:8" x14ac:dyDescent="0.25">
      <c r="A77" s="119">
        <f t="shared" si="5"/>
        <v>2025</v>
      </c>
      <c r="B77" s="331">
        <v>45717</v>
      </c>
      <c r="C77" s="332" t="e">
        <v>#N/A</v>
      </c>
      <c r="D77" s="115">
        <v>22.9530359</v>
      </c>
      <c r="E77" s="333">
        <f t="shared" ref="E77:E85" si="9">AVERAGEIF($A$39:$A$100,A77,$F$39:$F$100)</f>
        <v>23.076942149999997</v>
      </c>
      <c r="F77" s="333">
        <v>22.9530359</v>
      </c>
      <c r="G77" s="113"/>
      <c r="H77" s="114"/>
    </row>
    <row r="78" spans="1:8" x14ac:dyDescent="0.25">
      <c r="A78" s="119">
        <f t="shared" si="5"/>
        <v>2025</v>
      </c>
      <c r="B78" s="331">
        <v>45748</v>
      </c>
      <c r="C78" s="332" t="e">
        <v>#N/A</v>
      </c>
      <c r="D78" s="115">
        <v>23.003100700000001</v>
      </c>
      <c r="E78" s="333">
        <f t="shared" si="9"/>
        <v>23.076942149999997</v>
      </c>
      <c r="F78" s="333">
        <v>23.003100700000001</v>
      </c>
      <c r="G78" s="113"/>
    </row>
    <row r="79" spans="1:8" x14ac:dyDescent="0.25">
      <c r="A79" s="119">
        <f t="shared" si="5"/>
        <v>2025</v>
      </c>
      <c r="B79" s="331">
        <v>45778</v>
      </c>
      <c r="C79" s="332" t="e">
        <v>#N/A</v>
      </c>
      <c r="D79" s="115">
        <v>23.180335599999999</v>
      </c>
      <c r="E79" s="333">
        <f t="shared" si="9"/>
        <v>23.076942149999997</v>
      </c>
      <c r="F79" s="333">
        <v>23.180335599999999</v>
      </c>
      <c r="G79" s="113"/>
    </row>
    <row r="80" spans="1:8" x14ac:dyDescent="0.25">
      <c r="A80" s="119">
        <f t="shared" si="5"/>
        <v>2025</v>
      </c>
      <c r="B80" s="331">
        <v>45809</v>
      </c>
      <c r="C80" s="332" t="e">
        <v>#N/A</v>
      </c>
      <c r="D80" s="115">
        <v>23.122865699999998</v>
      </c>
      <c r="E80" s="333">
        <f t="shared" si="9"/>
        <v>23.076942149999997</v>
      </c>
      <c r="F80" s="333">
        <v>23.122865699999998</v>
      </c>
      <c r="G80" s="113"/>
    </row>
    <row r="81" spans="1:7" x14ac:dyDescent="0.25">
      <c r="A81" s="119">
        <f t="shared" si="5"/>
        <v>2025</v>
      </c>
      <c r="B81" s="331">
        <v>45839</v>
      </c>
      <c r="C81" s="332" t="e">
        <v>#N/A</v>
      </c>
      <c r="D81" s="115">
        <v>23.170791000000001</v>
      </c>
      <c r="E81" s="333">
        <f t="shared" si="9"/>
        <v>23.076942149999997</v>
      </c>
      <c r="F81" s="333">
        <v>23.170791000000001</v>
      </c>
      <c r="G81" s="113"/>
    </row>
    <row r="82" spans="1:7" x14ac:dyDescent="0.25">
      <c r="A82" s="119">
        <f t="shared" si="5"/>
        <v>2025</v>
      </c>
      <c r="B82" s="331">
        <v>45870</v>
      </c>
      <c r="C82" s="332" t="e">
        <v>#N/A</v>
      </c>
      <c r="D82" s="115">
        <v>23.150523499999998</v>
      </c>
      <c r="E82" s="333">
        <f t="shared" si="9"/>
        <v>23.076942149999997</v>
      </c>
      <c r="F82" s="333">
        <v>23.150523499999998</v>
      </c>
      <c r="G82" s="113"/>
    </row>
    <row r="83" spans="1:7" x14ac:dyDescent="0.25">
      <c r="A83" s="119">
        <f t="shared" si="5"/>
        <v>2025</v>
      </c>
      <c r="B83" s="331">
        <v>45901</v>
      </c>
      <c r="C83" s="332" t="e">
        <v>#N/A</v>
      </c>
      <c r="D83" s="115">
        <v>23.114703500000001</v>
      </c>
      <c r="E83" s="333">
        <f t="shared" si="9"/>
        <v>23.076942149999997</v>
      </c>
      <c r="F83" s="333">
        <v>23.114703500000001</v>
      </c>
      <c r="G83" s="113"/>
    </row>
    <row r="84" spans="1:7" x14ac:dyDescent="0.25">
      <c r="A84" s="119">
        <f t="shared" si="5"/>
        <v>2025</v>
      </c>
      <c r="B84" s="331">
        <v>45931</v>
      </c>
      <c r="C84" s="332" t="e">
        <v>#N/A</v>
      </c>
      <c r="D84" s="115">
        <v>23.120733699999999</v>
      </c>
      <c r="E84" s="333">
        <f t="shared" si="9"/>
        <v>23.076942149999997</v>
      </c>
      <c r="F84" s="333">
        <v>23.120733699999999</v>
      </c>
      <c r="G84" s="113"/>
    </row>
    <row r="85" spans="1:7" x14ac:dyDescent="0.25">
      <c r="A85" s="119">
        <f t="shared" si="5"/>
        <v>2025</v>
      </c>
      <c r="B85" s="331">
        <v>45962</v>
      </c>
      <c r="C85" s="332" t="e">
        <v>#N/A</v>
      </c>
      <c r="D85" s="115">
        <v>23.363086200000001</v>
      </c>
      <c r="E85" s="333">
        <f t="shared" si="9"/>
        <v>23.076942149999997</v>
      </c>
      <c r="F85" s="333">
        <v>23.363086200000001</v>
      </c>
      <c r="G85" s="113"/>
    </row>
    <row r="86" spans="1:7" x14ac:dyDescent="0.25">
      <c r="A86" s="119">
        <f t="shared" si="5"/>
        <v>2025</v>
      </c>
      <c r="B86" s="331">
        <v>45992</v>
      </c>
      <c r="C86" s="332" t="e">
        <v>#N/A</v>
      </c>
      <c r="D86" s="115">
        <v>23.266243500000002</v>
      </c>
      <c r="E86" s="333"/>
      <c r="F86" s="333">
        <v>23.266243500000002</v>
      </c>
      <c r="G86" s="113"/>
    </row>
    <row r="87" spans="1:7" x14ac:dyDescent="0.25">
      <c r="F87" s="114"/>
      <c r="G87" s="113"/>
    </row>
    <row r="88" spans="1:7" x14ac:dyDescent="0.25">
      <c r="F88" s="114"/>
      <c r="G88" s="113"/>
    </row>
    <row r="89" spans="1:7" x14ac:dyDescent="0.25">
      <c r="F89" s="114"/>
      <c r="G89" s="113"/>
    </row>
    <row r="90" spans="1:7" x14ac:dyDescent="0.25">
      <c r="F90" s="114"/>
      <c r="G90" s="113"/>
    </row>
    <row r="91" spans="1:7" x14ac:dyDescent="0.25">
      <c r="F91" s="114"/>
      <c r="G91" s="113"/>
    </row>
    <row r="92" spans="1:7" x14ac:dyDescent="0.25">
      <c r="A92" s="4"/>
      <c r="B92" s="4" t="s">
        <v>0</v>
      </c>
      <c r="F92" s="114"/>
      <c r="G92" s="113"/>
    </row>
    <row r="93" spans="1:7" x14ac:dyDescent="0.25">
      <c r="A93">
        <v>2.5</v>
      </c>
      <c r="B93" s="13">
        <v>-1</v>
      </c>
      <c r="F93" s="114"/>
      <c r="G93" s="113"/>
    </row>
    <row r="94" spans="1:7" x14ac:dyDescent="0.25">
      <c r="A94">
        <v>2.5</v>
      </c>
      <c r="B94" s="13">
        <v>2</v>
      </c>
      <c r="F94" s="114"/>
      <c r="G94" s="113"/>
    </row>
    <row r="95" spans="1:7" x14ac:dyDescent="0.25">
      <c r="F95" s="114"/>
      <c r="G95" s="113"/>
    </row>
    <row r="96" spans="1:7" x14ac:dyDescent="0.25"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  <c r="G100" s="113"/>
    </row>
    <row r="101" spans="6:7" x14ac:dyDescent="0.25">
      <c r="F101" s="114"/>
      <c r="G101" s="113"/>
    </row>
    <row r="102" spans="6:7" x14ac:dyDescent="0.25">
      <c r="F102" s="114"/>
      <c r="G102" s="113"/>
    </row>
    <row r="103" spans="6:7" x14ac:dyDescent="0.25">
      <c r="F103" s="114"/>
      <c r="G103" s="113"/>
    </row>
    <row r="104" spans="6:7" x14ac:dyDescent="0.25">
      <c r="F104" s="114"/>
      <c r="G104" s="113"/>
    </row>
    <row r="105" spans="6:7" x14ac:dyDescent="0.25">
      <c r="F105" s="114"/>
      <c r="G105" s="113"/>
    </row>
    <row r="106" spans="6:7" x14ac:dyDescent="0.25">
      <c r="F106" s="114"/>
      <c r="G106" s="113"/>
    </row>
    <row r="107" spans="6:7" x14ac:dyDescent="0.25">
      <c r="F107" s="114"/>
      <c r="G107" s="113"/>
    </row>
    <row r="108" spans="6:7" x14ac:dyDescent="0.25">
      <c r="F108" s="114"/>
      <c r="G108" s="113"/>
    </row>
    <row r="109" spans="6:7" x14ac:dyDescent="0.25">
      <c r="F109" s="114"/>
      <c r="G109" s="113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</sheetData>
  <mergeCells count="2">
    <mergeCell ref="C24:G24"/>
    <mergeCell ref="I24:L24"/>
  </mergeCells>
  <conditionalFormatting sqref="C39:D86">
    <cfRule type="expression" dxfId="15" priority="1" stopIfTrue="1">
      <formula>ISNA(C39)</formula>
    </cfRule>
  </conditionalFormatting>
  <hyperlinks>
    <hyperlink ref="A3" location="Contents!A1" display="Return to Contents" xr:uid="{00000000-0004-0000-0E00-000000000000}"/>
  </hyperlinks>
  <pageMargins left="0.7" right="0.7" top="0.75" bottom="0.75" header="0.3" footer="0.3"/>
  <pageSetup orientation="landscape" verticalDpi="599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3"/>
  <dimension ref="A1:AC131"/>
  <sheetViews>
    <sheetView zoomScaleNormal="100" workbookViewId="0"/>
  </sheetViews>
  <sheetFormatPr defaultColWidth="9.28515625" defaultRowHeight="15" x14ac:dyDescent="0.25"/>
  <cols>
    <col min="1" max="2" width="9.28515625" style="107"/>
    <col min="3" max="3" width="9.5703125" style="107" customWidth="1"/>
    <col min="4" max="14" width="9.28515625" style="107"/>
    <col min="15" max="16" width="9.28515625" style="108"/>
    <col min="17" max="17" width="9.28515625" style="107"/>
    <col min="18" max="18" width="26.28515625" style="107" customWidth="1"/>
    <col min="19" max="27" width="9.28515625" style="107"/>
    <col min="28" max="29" width="9.28515625" style="108"/>
    <col min="30" max="16384" width="9.28515625" style="107"/>
  </cols>
  <sheetData>
    <row r="1" spans="1:19" x14ac:dyDescent="0.25">
      <c r="N1" s="120"/>
      <c r="O1" s="154"/>
    </row>
    <row r="2" spans="1:19" ht="15.75" x14ac:dyDescent="0.25">
      <c r="A2" s="31" t="s">
        <v>977</v>
      </c>
    </row>
    <row r="3" spans="1:19" x14ac:dyDescent="0.25">
      <c r="A3" s="16" t="s">
        <v>16</v>
      </c>
      <c r="R3" s="112"/>
    </row>
    <row r="4" spans="1:19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R4" s="112"/>
    </row>
    <row r="5" spans="1:19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R5" s="142" t="s">
        <v>343</v>
      </c>
      <c r="S5" s="143"/>
    </row>
    <row r="6" spans="1:19" x14ac:dyDescent="0.25"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R6" s="175" t="s">
        <v>235</v>
      </c>
      <c r="S6" s="185" t="s">
        <v>228</v>
      </c>
    </row>
    <row r="7" spans="1:19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R7" s="176" t="s">
        <v>232</v>
      </c>
      <c r="S7" s="186" t="s">
        <v>229</v>
      </c>
    </row>
    <row r="8" spans="1:19" x14ac:dyDescent="0.25"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R8" s="176" t="s">
        <v>233</v>
      </c>
      <c r="S8" s="232" t="s">
        <v>230</v>
      </c>
    </row>
    <row r="9" spans="1:19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R9" s="176" t="s">
        <v>234</v>
      </c>
      <c r="S9" s="232" t="s">
        <v>231</v>
      </c>
    </row>
    <row r="10" spans="1:19" x14ac:dyDescent="0.25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R10" s="261" t="s">
        <v>422</v>
      </c>
      <c r="S10" s="262" t="s">
        <v>225</v>
      </c>
    </row>
    <row r="11" spans="1:19" x14ac:dyDescent="0.25"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</row>
    <row r="12" spans="1:19" x14ac:dyDescent="0.25"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</row>
    <row r="13" spans="1:19" x14ac:dyDescent="0.25"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</row>
    <row r="14" spans="1:19" x14ac:dyDescent="0.25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</row>
    <row r="15" spans="1:19" x14ac:dyDescent="0.25"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</row>
    <row r="16" spans="1:19" x14ac:dyDescent="0.25"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</row>
    <row r="17" spans="2:13" x14ac:dyDescent="0.25"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</row>
    <row r="18" spans="2:13" x14ac:dyDescent="0.25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</row>
    <row r="19" spans="2:13" x14ac:dyDescent="0.25"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</row>
    <row r="20" spans="2:13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</row>
    <row r="21" spans="2:13" x14ac:dyDescent="0.25"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</row>
    <row r="24" spans="2:13" x14ac:dyDescent="0.25">
      <c r="B24"/>
      <c r="C24"/>
      <c r="D24" s="479" t="s">
        <v>61</v>
      </c>
      <c r="E24" s="479"/>
      <c r="F24" s="479"/>
      <c r="G24" s="479"/>
      <c r="H24" s="479"/>
      <c r="I24" s="23"/>
      <c r="J24" s="479" t="s">
        <v>91</v>
      </c>
      <c r="K24" s="479"/>
      <c r="L24" s="479"/>
      <c r="M24" s="479"/>
    </row>
    <row r="25" spans="2:13" x14ac:dyDescent="0.25">
      <c r="C25" s="8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</row>
    <row r="26" spans="2:13" x14ac:dyDescent="0.25">
      <c r="C26" s="21" t="s">
        <v>235</v>
      </c>
      <c r="D26" s="249">
        <v>2.1492767315000001</v>
      </c>
      <c r="E26" s="5">
        <v>2.4055124000000001</v>
      </c>
      <c r="F26" s="5">
        <v>2.6519259753000002</v>
      </c>
      <c r="G26" s="5">
        <v>2.7629083101999998</v>
      </c>
      <c r="H26" s="5">
        <v>2.7526125835999999</v>
      </c>
      <c r="I26" s="5"/>
      <c r="J26" s="5">
        <f t="shared" ref="J26:M27" si="0">E26-D26</f>
        <v>0.25623566850000001</v>
      </c>
      <c r="K26" s="5">
        <f t="shared" si="0"/>
        <v>0.24641357530000008</v>
      </c>
      <c r="L26" s="5">
        <f t="shared" si="0"/>
        <v>0.11098233489999965</v>
      </c>
      <c r="M26" s="5">
        <f t="shared" si="0"/>
        <v>-1.0295726599999888E-2</v>
      </c>
    </row>
    <row r="27" spans="2:13" x14ac:dyDescent="0.25">
      <c r="C27" s="21" t="s">
        <v>232</v>
      </c>
      <c r="D27" s="5">
        <v>1.7444220109999999</v>
      </c>
      <c r="E27" s="5">
        <v>1.8709151315000001</v>
      </c>
      <c r="F27" s="5">
        <v>2.0211451808000001</v>
      </c>
      <c r="G27" s="5">
        <v>2.1429525098000002</v>
      </c>
      <c r="H27" s="5">
        <v>2.2015151014000001</v>
      </c>
      <c r="I27" s="5"/>
      <c r="J27" s="5">
        <f t="shared" si="0"/>
        <v>0.12649312050000017</v>
      </c>
      <c r="K27" s="5">
        <f t="shared" si="0"/>
        <v>0.15023004929999995</v>
      </c>
      <c r="L27" s="5">
        <f t="shared" si="0"/>
        <v>0.12180732900000013</v>
      </c>
      <c r="M27" s="5">
        <f t="shared" si="0"/>
        <v>5.856259159999988E-2</v>
      </c>
    </row>
    <row r="28" spans="2:13" x14ac:dyDescent="0.25">
      <c r="C28" s="21" t="s">
        <v>233</v>
      </c>
      <c r="D28" s="5">
        <v>0.92191496985999999</v>
      </c>
      <c r="E28" s="5">
        <v>0.98796158629999997</v>
      </c>
      <c r="F28" s="5">
        <v>1.062682063</v>
      </c>
      <c r="G28" s="5">
        <v>1.1301974125000001</v>
      </c>
      <c r="H28" s="5">
        <v>1.1920765232999999</v>
      </c>
      <c r="I28" s="5"/>
      <c r="J28" s="5">
        <f t="shared" ref="J28:M29" si="1">E28-D28</f>
        <v>6.6046616439999983E-2</v>
      </c>
      <c r="K28" s="5">
        <f t="shared" si="1"/>
        <v>7.4720476700000038E-2</v>
      </c>
      <c r="L28" s="5">
        <f t="shared" si="1"/>
        <v>6.7515349500000044E-2</v>
      </c>
      <c r="M28" s="5">
        <f t="shared" si="1"/>
        <v>6.1879110799999859E-2</v>
      </c>
    </row>
    <row r="29" spans="2:13" x14ac:dyDescent="0.25">
      <c r="C29" s="60" t="s">
        <v>234</v>
      </c>
      <c r="D29" s="49">
        <v>0.60927673698999996</v>
      </c>
      <c r="E29" s="49">
        <v>0.66867121096000004</v>
      </c>
      <c r="F29" s="49">
        <v>0.76286589588999998</v>
      </c>
      <c r="G29" s="49">
        <v>0.81098120491000003</v>
      </c>
      <c r="H29" s="49">
        <v>0.77514497451999997</v>
      </c>
      <c r="I29" s="49"/>
      <c r="J29" s="49">
        <f t="shared" si="1"/>
        <v>5.9394473970000083E-2</v>
      </c>
      <c r="K29" s="49">
        <f t="shared" si="1"/>
        <v>9.4194684929999939E-2</v>
      </c>
      <c r="L29" s="49">
        <f t="shared" si="1"/>
        <v>4.8115309020000052E-2</v>
      </c>
      <c r="M29" s="49">
        <f t="shared" si="1"/>
        <v>-3.5836230390000057E-2</v>
      </c>
    </row>
    <row r="30" spans="2:13" x14ac:dyDescent="0.25">
      <c r="C30" s="2" t="s">
        <v>216</v>
      </c>
      <c r="D30" s="10">
        <f>+SUM(D26:D29)</f>
        <v>5.4248904493499994</v>
      </c>
      <c r="E30" s="10">
        <f>+SUM(E26:E29)</f>
        <v>5.9330603287600008</v>
      </c>
      <c r="F30" s="10">
        <f>+SUM(F26:F29)</f>
        <v>6.4986191149900012</v>
      </c>
      <c r="G30" s="10">
        <f>+SUM(G26:G29)</f>
        <v>6.8470394374100003</v>
      </c>
      <c r="H30" s="10">
        <f>+SUM(H26:H29)</f>
        <v>6.9213491828199993</v>
      </c>
      <c r="I30"/>
      <c r="J30" s="5">
        <f>+SUM(J26:J29)</f>
        <v>0.50816987941000025</v>
      </c>
      <c r="K30" s="5">
        <f>+SUM(K26:K29)</f>
        <v>0.56555878623</v>
      </c>
      <c r="L30" s="5">
        <f>+SUM(L26:L29)</f>
        <v>0.34842032241999987</v>
      </c>
      <c r="M30" s="5">
        <f>+SUM(M26:M29)</f>
        <v>7.4309745409999794E-2</v>
      </c>
    </row>
    <row r="31" spans="2:13" x14ac:dyDescent="0.25">
      <c r="C31" s="278" t="s">
        <v>1007</v>
      </c>
      <c r="D31"/>
      <c r="E31" s="2"/>
      <c r="F31"/>
      <c r="G31"/>
      <c r="H31"/>
      <c r="I31"/>
      <c r="J31" s="2"/>
      <c r="K31" s="19"/>
      <c r="L31" s="19"/>
      <c r="M31" s="19"/>
    </row>
    <row r="35" spans="2:8" x14ac:dyDescent="0.25">
      <c r="B35" s="119"/>
      <c r="C35" s="119"/>
      <c r="D35" s="119" t="s">
        <v>246</v>
      </c>
      <c r="E35" s="119" t="s">
        <v>223</v>
      </c>
      <c r="F35" s="344" t="s">
        <v>222</v>
      </c>
      <c r="G35" s="344" t="s">
        <v>457</v>
      </c>
    </row>
    <row r="36" spans="2:8" x14ac:dyDescent="0.25">
      <c r="B36" s="119">
        <f t="shared" ref="B36:B83" si="2">YEAR(C36)</f>
        <v>2022</v>
      </c>
      <c r="C36" s="331">
        <v>44562</v>
      </c>
      <c r="D36" s="359">
        <v>5.5083549999999999</v>
      </c>
      <c r="E36" s="111" t="e">
        <v>#N/A</v>
      </c>
      <c r="F36" s="358"/>
      <c r="G36" s="358">
        <v>5.5083549999999999</v>
      </c>
      <c r="H36" s="113"/>
    </row>
    <row r="37" spans="2:8" x14ac:dyDescent="0.25">
      <c r="B37" s="119">
        <f t="shared" si="2"/>
        <v>2022</v>
      </c>
      <c r="C37" s="331">
        <v>44593</v>
      </c>
      <c r="D37" s="359">
        <v>5.5139639999999996</v>
      </c>
      <c r="E37" s="111" t="e">
        <v>#N/A</v>
      </c>
      <c r="F37" s="358">
        <f t="shared" ref="F37:F46" si="3">AVERAGEIF($B$36:$B$97,B37,$G$36:$G$97)</f>
        <v>5.930988833333334</v>
      </c>
      <c r="G37" s="358">
        <v>5.5139639999999996</v>
      </c>
      <c r="H37" s="113"/>
    </row>
    <row r="38" spans="2:8" x14ac:dyDescent="0.25">
      <c r="B38" s="119">
        <f t="shared" si="2"/>
        <v>2022</v>
      </c>
      <c r="C38" s="331">
        <v>44621</v>
      </c>
      <c r="D38" s="359">
        <v>5.9523549999999998</v>
      </c>
      <c r="E38" s="111" t="e">
        <v>#N/A</v>
      </c>
      <c r="F38" s="358">
        <f t="shared" si="3"/>
        <v>5.930988833333334</v>
      </c>
      <c r="G38" s="358">
        <v>5.9523549999999998</v>
      </c>
      <c r="H38" s="113"/>
    </row>
    <row r="39" spans="2:8" x14ac:dyDescent="0.25">
      <c r="B39" s="119">
        <f t="shared" si="2"/>
        <v>2022</v>
      </c>
      <c r="C39" s="331">
        <v>44652</v>
      </c>
      <c r="D39" s="359">
        <v>5.9173</v>
      </c>
      <c r="E39" s="111" t="e">
        <v>#N/A</v>
      </c>
      <c r="F39" s="358">
        <f t="shared" si="3"/>
        <v>5.930988833333334</v>
      </c>
      <c r="G39" s="358">
        <v>5.9173</v>
      </c>
      <c r="H39" s="113"/>
    </row>
    <row r="40" spans="2:8" x14ac:dyDescent="0.25">
      <c r="B40" s="119">
        <f t="shared" si="2"/>
        <v>2022</v>
      </c>
      <c r="C40" s="331">
        <v>44682</v>
      </c>
      <c r="D40" s="359">
        <v>5.9610000000000003</v>
      </c>
      <c r="E40" s="111" t="e">
        <v>#N/A</v>
      </c>
      <c r="F40" s="358">
        <f t="shared" si="3"/>
        <v>5.930988833333334</v>
      </c>
      <c r="G40" s="358">
        <v>5.9610000000000003</v>
      </c>
      <c r="H40" s="113"/>
    </row>
    <row r="41" spans="2:8" x14ac:dyDescent="0.25">
      <c r="B41" s="119">
        <f t="shared" si="2"/>
        <v>2022</v>
      </c>
      <c r="C41" s="331">
        <v>44713</v>
      </c>
      <c r="D41" s="359">
        <v>6.008267</v>
      </c>
      <c r="E41" s="111" t="e">
        <v>#N/A</v>
      </c>
      <c r="F41" s="358">
        <f t="shared" si="3"/>
        <v>5.930988833333334</v>
      </c>
      <c r="G41" s="358">
        <v>6.008267</v>
      </c>
      <c r="H41" s="113"/>
    </row>
    <row r="42" spans="2:8" x14ac:dyDescent="0.25">
      <c r="B42" s="119">
        <f t="shared" si="2"/>
        <v>2022</v>
      </c>
      <c r="C42" s="331">
        <v>44743</v>
      </c>
      <c r="D42" s="359">
        <v>6.1885159999999999</v>
      </c>
      <c r="E42" s="111" t="e">
        <v>#N/A</v>
      </c>
      <c r="F42" s="358">
        <f t="shared" si="3"/>
        <v>5.930988833333334</v>
      </c>
      <c r="G42" s="358">
        <v>6.1885159999999999</v>
      </c>
      <c r="H42" s="113"/>
    </row>
    <row r="43" spans="2:8" x14ac:dyDescent="0.25">
      <c r="B43" s="119">
        <f t="shared" si="2"/>
        <v>2022</v>
      </c>
      <c r="C43" s="331">
        <v>44774</v>
      </c>
      <c r="D43" s="359">
        <v>6.0605479999999998</v>
      </c>
      <c r="E43" s="111" t="e">
        <v>#N/A</v>
      </c>
      <c r="F43" s="358">
        <f t="shared" si="3"/>
        <v>5.930988833333334</v>
      </c>
      <c r="G43" s="358">
        <v>6.0605479999999998</v>
      </c>
      <c r="H43" s="113"/>
    </row>
    <row r="44" spans="2:8" x14ac:dyDescent="0.25">
      <c r="B44" s="119">
        <f t="shared" si="2"/>
        <v>2022</v>
      </c>
      <c r="C44" s="331">
        <v>44805</v>
      </c>
      <c r="D44" s="359">
        <v>6.1540670000000004</v>
      </c>
      <c r="E44" s="111" t="e">
        <v>#N/A</v>
      </c>
      <c r="F44" s="358">
        <f t="shared" si="3"/>
        <v>5.930988833333334</v>
      </c>
      <c r="G44" s="358">
        <v>6.1540670000000004</v>
      </c>
      <c r="H44" s="113"/>
    </row>
    <row r="45" spans="2:8" x14ac:dyDescent="0.25">
      <c r="B45" s="119">
        <f t="shared" si="2"/>
        <v>2022</v>
      </c>
      <c r="C45" s="331">
        <v>44835</v>
      </c>
      <c r="D45" s="359">
        <v>6.1677419999999996</v>
      </c>
      <c r="E45" s="111" t="e">
        <v>#N/A</v>
      </c>
      <c r="F45" s="358">
        <f t="shared" si="3"/>
        <v>5.930988833333334</v>
      </c>
      <c r="G45" s="358">
        <v>6.1677419999999996</v>
      </c>
      <c r="H45" s="113"/>
    </row>
    <row r="46" spans="2:8" x14ac:dyDescent="0.25">
      <c r="B46" s="119">
        <f t="shared" si="2"/>
        <v>2022</v>
      </c>
      <c r="C46" s="331">
        <v>44866</v>
      </c>
      <c r="D46" s="359">
        <v>6.1393000000000004</v>
      </c>
      <c r="E46" s="111" t="e">
        <v>#N/A</v>
      </c>
      <c r="F46" s="358">
        <f t="shared" si="3"/>
        <v>5.930988833333334</v>
      </c>
      <c r="G46" s="358">
        <v>6.1393000000000004</v>
      </c>
      <c r="H46" s="113"/>
    </row>
    <row r="47" spans="2:8" x14ac:dyDescent="0.25">
      <c r="B47" s="119">
        <f t="shared" si="2"/>
        <v>2022</v>
      </c>
      <c r="C47" s="331">
        <v>44896</v>
      </c>
      <c r="D47" s="359">
        <v>5.6004519999999998</v>
      </c>
      <c r="E47" s="111" t="e">
        <v>#N/A</v>
      </c>
      <c r="F47" s="358"/>
      <c r="G47" s="358">
        <v>5.6004519999999998</v>
      </c>
      <c r="H47" s="113"/>
    </row>
    <row r="48" spans="2:8" x14ac:dyDescent="0.25">
      <c r="B48" s="119">
        <f t="shared" si="2"/>
        <v>2023</v>
      </c>
      <c r="C48" s="331">
        <v>44927</v>
      </c>
      <c r="D48" s="359">
        <v>6.0409680000000003</v>
      </c>
      <c r="E48" s="111" t="e">
        <v>#N/A</v>
      </c>
      <c r="F48" s="358"/>
      <c r="G48" s="358">
        <v>6.0409680000000003</v>
      </c>
      <c r="H48" s="113"/>
    </row>
    <row r="49" spans="2:8" x14ac:dyDescent="0.25">
      <c r="B49" s="119">
        <f t="shared" si="2"/>
        <v>2023</v>
      </c>
      <c r="C49" s="331">
        <v>44958</v>
      </c>
      <c r="D49" s="359">
        <v>6.1175360000000003</v>
      </c>
      <c r="E49" s="111" t="e">
        <v>#N/A</v>
      </c>
      <c r="F49" s="358">
        <f t="shared" ref="F49:F58" si="4">AVERAGEIF($B$36:$B$97,B49,$G$36:$G$97)</f>
        <v>6.496722000000001</v>
      </c>
      <c r="G49" s="358">
        <v>6.1175360000000003</v>
      </c>
      <c r="H49" s="113"/>
    </row>
    <row r="50" spans="2:8" x14ac:dyDescent="0.25">
      <c r="B50" s="119">
        <f t="shared" si="2"/>
        <v>2023</v>
      </c>
      <c r="C50" s="331">
        <v>44986</v>
      </c>
      <c r="D50" s="359">
        <v>6.3514189999999999</v>
      </c>
      <c r="E50" s="111" t="e">
        <v>#N/A</v>
      </c>
      <c r="F50" s="358">
        <f t="shared" si="4"/>
        <v>6.496722000000001</v>
      </c>
      <c r="G50" s="358">
        <v>6.3514189999999999</v>
      </c>
      <c r="H50" s="113"/>
    </row>
    <row r="51" spans="2:8" x14ac:dyDescent="0.25">
      <c r="B51" s="119">
        <f t="shared" si="2"/>
        <v>2023</v>
      </c>
      <c r="C51" s="331">
        <v>45017</v>
      </c>
      <c r="D51" s="359">
        <v>6.4454330000000004</v>
      </c>
      <c r="E51" s="111" t="e">
        <v>#N/A</v>
      </c>
      <c r="F51" s="358">
        <f t="shared" si="4"/>
        <v>6.496722000000001</v>
      </c>
      <c r="G51" s="358">
        <v>6.4454330000000004</v>
      </c>
      <c r="H51" s="113"/>
    </row>
    <row r="52" spans="2:8" x14ac:dyDescent="0.25">
      <c r="B52" s="119">
        <f t="shared" si="2"/>
        <v>2023</v>
      </c>
      <c r="C52" s="331">
        <v>45047</v>
      </c>
      <c r="D52" s="359">
        <v>6.428839</v>
      </c>
      <c r="E52" s="111" t="e">
        <v>#N/A</v>
      </c>
      <c r="F52" s="358">
        <f t="shared" si="4"/>
        <v>6.496722000000001</v>
      </c>
      <c r="G52" s="358">
        <v>6.428839</v>
      </c>
      <c r="H52" s="113"/>
    </row>
    <row r="53" spans="2:8" x14ac:dyDescent="0.25">
      <c r="B53" s="119">
        <f t="shared" si="2"/>
        <v>2023</v>
      </c>
      <c r="C53" s="331">
        <v>45078</v>
      </c>
      <c r="D53" s="359">
        <v>6.4082999999999997</v>
      </c>
      <c r="E53" s="111" t="e">
        <v>#N/A</v>
      </c>
      <c r="F53" s="358">
        <f t="shared" si="4"/>
        <v>6.496722000000001</v>
      </c>
      <c r="G53" s="358">
        <v>6.4082999999999997</v>
      </c>
      <c r="H53" s="113"/>
    </row>
    <row r="54" spans="2:8" x14ac:dyDescent="0.25">
      <c r="B54" s="119">
        <f t="shared" si="2"/>
        <v>2023</v>
      </c>
      <c r="C54" s="331">
        <v>45108</v>
      </c>
      <c r="D54" s="359">
        <v>6.5056770000000004</v>
      </c>
      <c r="E54" s="111" t="e">
        <v>#N/A</v>
      </c>
      <c r="F54" s="358">
        <f t="shared" si="4"/>
        <v>6.496722000000001</v>
      </c>
      <c r="G54" s="358">
        <v>6.5056770000000004</v>
      </c>
      <c r="H54" s="113"/>
    </row>
    <row r="55" spans="2:8" x14ac:dyDescent="0.25">
      <c r="B55" s="119">
        <f t="shared" si="2"/>
        <v>2023</v>
      </c>
      <c r="C55" s="331">
        <v>45139</v>
      </c>
      <c r="D55" s="359">
        <v>6.6308389999999999</v>
      </c>
      <c r="E55" s="111" t="e">
        <v>#N/A</v>
      </c>
      <c r="F55" s="358">
        <f t="shared" si="4"/>
        <v>6.496722000000001</v>
      </c>
      <c r="G55" s="358">
        <v>6.6308389999999999</v>
      </c>
      <c r="H55" s="113"/>
    </row>
    <row r="56" spans="2:8" x14ac:dyDescent="0.25">
      <c r="B56" s="119">
        <f t="shared" si="2"/>
        <v>2023</v>
      </c>
      <c r="C56" s="331">
        <v>45170</v>
      </c>
      <c r="D56" s="359">
        <v>6.7954330000000001</v>
      </c>
      <c r="E56" s="111" t="e">
        <v>#N/A</v>
      </c>
      <c r="F56" s="358">
        <f t="shared" si="4"/>
        <v>6.496722000000001</v>
      </c>
      <c r="G56" s="358">
        <v>6.7954330000000001</v>
      </c>
      <c r="H56" s="113"/>
    </row>
    <row r="57" spans="2:8" x14ac:dyDescent="0.25">
      <c r="B57" s="119">
        <f t="shared" si="2"/>
        <v>2023</v>
      </c>
      <c r="C57" s="331">
        <v>45200</v>
      </c>
      <c r="D57" s="359">
        <v>6.8048390000000003</v>
      </c>
      <c r="E57" s="111" t="e">
        <v>#N/A</v>
      </c>
      <c r="F57" s="358">
        <f t="shared" si="4"/>
        <v>6.496722000000001</v>
      </c>
      <c r="G57" s="358">
        <v>6.8048390000000003</v>
      </c>
      <c r="H57" s="113"/>
    </row>
    <row r="58" spans="2:8" x14ac:dyDescent="0.25">
      <c r="B58" s="119">
        <f t="shared" si="2"/>
        <v>2023</v>
      </c>
      <c r="C58" s="331">
        <v>45231</v>
      </c>
      <c r="D58" s="359">
        <v>6.7828330000000001</v>
      </c>
      <c r="E58" s="111" t="e">
        <v>#N/A</v>
      </c>
      <c r="F58" s="358">
        <f t="shared" si="4"/>
        <v>6.496722000000001</v>
      </c>
      <c r="G58" s="358">
        <v>6.7828330000000001</v>
      </c>
      <c r="H58" s="113"/>
    </row>
    <row r="59" spans="2:8" x14ac:dyDescent="0.25">
      <c r="B59" s="119">
        <f t="shared" si="2"/>
        <v>2023</v>
      </c>
      <c r="C59" s="331">
        <v>45261</v>
      </c>
      <c r="D59" s="359">
        <v>6.6485479999999999</v>
      </c>
      <c r="E59" s="111" t="e">
        <v>#N/A</v>
      </c>
      <c r="F59" s="358"/>
      <c r="G59" s="358">
        <v>6.6485479999999999</v>
      </c>
      <c r="H59" s="113"/>
    </row>
    <row r="60" spans="2:8" x14ac:dyDescent="0.25">
      <c r="B60" s="119">
        <f t="shared" si="2"/>
        <v>2024</v>
      </c>
      <c r="C60" s="331">
        <v>45292</v>
      </c>
      <c r="D60" s="359">
        <v>6.0579359999999998</v>
      </c>
      <c r="E60" s="111" t="e">
        <v>#N/A</v>
      </c>
      <c r="F60" s="358"/>
      <c r="G60" s="358">
        <v>6.0579359999999998</v>
      </c>
      <c r="H60" s="113"/>
    </row>
    <row r="61" spans="2:8" x14ac:dyDescent="0.25">
      <c r="B61" s="119">
        <f t="shared" si="2"/>
        <v>2024</v>
      </c>
      <c r="C61" s="331">
        <v>45323</v>
      </c>
      <c r="D61" s="359">
        <v>6.6409310000000001</v>
      </c>
      <c r="E61" s="111" t="e">
        <v>#N/A</v>
      </c>
      <c r="F61" s="358">
        <f t="shared" ref="F61:F70" si="5">AVERAGEIF($B$36:$B$97,B61,$G$36:$G$97)</f>
        <v>6.8476675687166662</v>
      </c>
      <c r="G61" s="358">
        <v>6.6409310000000001</v>
      </c>
      <c r="H61" s="113"/>
    </row>
    <row r="62" spans="2:8" x14ac:dyDescent="0.25">
      <c r="B62" s="119">
        <f t="shared" si="2"/>
        <v>2024</v>
      </c>
      <c r="C62" s="331">
        <v>45352</v>
      </c>
      <c r="D62" s="359">
        <v>6.8315479999999997</v>
      </c>
      <c r="E62" s="111" t="e">
        <v>#N/A</v>
      </c>
      <c r="F62" s="358">
        <f t="shared" si="5"/>
        <v>6.8476675687166662</v>
      </c>
      <c r="G62" s="358">
        <v>6.8315479999999997</v>
      </c>
      <c r="H62" s="113"/>
    </row>
    <row r="63" spans="2:8" x14ac:dyDescent="0.25">
      <c r="B63" s="119">
        <f t="shared" si="2"/>
        <v>2024</v>
      </c>
      <c r="C63" s="331">
        <v>45383</v>
      </c>
      <c r="D63" s="359">
        <v>6.9739000000000004</v>
      </c>
      <c r="E63" s="111" t="e">
        <v>#N/A</v>
      </c>
      <c r="F63" s="358">
        <f t="shared" si="5"/>
        <v>6.8476675687166662</v>
      </c>
      <c r="G63" s="358">
        <v>6.9739000000000004</v>
      </c>
      <c r="H63" s="113"/>
    </row>
    <row r="64" spans="2:8" x14ac:dyDescent="0.25">
      <c r="B64" s="119">
        <f t="shared" si="2"/>
        <v>2024</v>
      </c>
      <c r="C64" s="331">
        <v>45413</v>
      </c>
      <c r="D64" s="359">
        <v>7.0499359999999998</v>
      </c>
      <c r="E64" s="111" t="e">
        <v>#N/A</v>
      </c>
      <c r="F64" s="358">
        <f t="shared" si="5"/>
        <v>6.8476675687166662</v>
      </c>
      <c r="G64" s="358">
        <v>7.0499359999999998</v>
      </c>
      <c r="H64" s="113"/>
    </row>
    <row r="65" spans="2:8" x14ac:dyDescent="0.25">
      <c r="B65" s="119">
        <f t="shared" si="2"/>
        <v>2024</v>
      </c>
      <c r="C65" s="331">
        <v>45444</v>
      </c>
      <c r="D65" s="359">
        <v>7.0128000000000004</v>
      </c>
      <c r="E65" s="111" t="e">
        <v>#N/A</v>
      </c>
      <c r="F65" s="358">
        <f t="shared" si="5"/>
        <v>6.8476675687166662</v>
      </c>
      <c r="G65" s="358">
        <v>7.0128000000000004</v>
      </c>
      <c r="H65" s="113"/>
    </row>
    <row r="66" spans="2:8" x14ac:dyDescent="0.25">
      <c r="B66" s="119">
        <f t="shared" si="2"/>
        <v>2024</v>
      </c>
      <c r="C66" s="331">
        <v>45474</v>
      </c>
      <c r="D66" s="359">
        <v>6.8948070000000001</v>
      </c>
      <c r="E66" s="111" t="e">
        <v>#N/A</v>
      </c>
      <c r="F66" s="358">
        <f t="shared" si="5"/>
        <v>6.8476675687166662</v>
      </c>
      <c r="G66" s="358">
        <v>6.8948070000000001</v>
      </c>
      <c r="H66" s="113"/>
    </row>
    <row r="67" spans="2:8" x14ac:dyDescent="0.25">
      <c r="B67" s="119">
        <f t="shared" si="2"/>
        <v>2024</v>
      </c>
      <c r="C67" s="331">
        <v>45505</v>
      </c>
      <c r="D67" s="359">
        <v>7.0300649999999996</v>
      </c>
      <c r="E67" s="111" t="e">
        <v>#N/A</v>
      </c>
      <c r="F67" s="358">
        <f t="shared" si="5"/>
        <v>6.8476675687166662</v>
      </c>
      <c r="G67" s="358">
        <v>7.0300649999999996</v>
      </c>
      <c r="H67" s="113"/>
    </row>
    <row r="68" spans="2:8" x14ac:dyDescent="0.25">
      <c r="B68" s="119">
        <f t="shared" si="2"/>
        <v>2024</v>
      </c>
      <c r="C68" s="331">
        <v>45536</v>
      </c>
      <c r="D68" s="359">
        <v>7.1593999999999998</v>
      </c>
      <c r="E68" s="111" t="e">
        <v>#N/A</v>
      </c>
      <c r="F68" s="358">
        <f t="shared" si="5"/>
        <v>6.8476675687166662</v>
      </c>
      <c r="G68" s="358">
        <v>7.1593999999999998</v>
      </c>
      <c r="H68" s="113"/>
    </row>
    <row r="69" spans="2:8" x14ac:dyDescent="0.25">
      <c r="B69" s="119">
        <f t="shared" si="2"/>
        <v>2024</v>
      </c>
      <c r="C69" s="331">
        <v>45566</v>
      </c>
      <c r="D69" s="359">
        <v>6.8251425452000003</v>
      </c>
      <c r="E69" s="111" t="e">
        <v>#N/A</v>
      </c>
      <c r="F69" s="358">
        <f t="shared" si="5"/>
        <v>6.8476675687166662</v>
      </c>
      <c r="G69" s="358">
        <v>6.8251425452000003</v>
      </c>
      <c r="H69" s="113"/>
    </row>
    <row r="70" spans="2:8" x14ac:dyDescent="0.25">
      <c r="B70" s="119">
        <f t="shared" si="2"/>
        <v>2024</v>
      </c>
      <c r="C70" s="331">
        <v>45597</v>
      </c>
      <c r="D70" s="359">
        <v>6.8879022794000004</v>
      </c>
      <c r="E70" s="111">
        <v>6.8879022794000004</v>
      </c>
      <c r="F70" s="358">
        <f t="shared" si="5"/>
        <v>6.8476675687166662</v>
      </c>
      <c r="G70" s="358">
        <v>6.8879022794000004</v>
      </c>
      <c r="H70" s="113"/>
    </row>
    <row r="71" spans="2:8" x14ac:dyDescent="0.25">
      <c r="B71" s="119">
        <f t="shared" si="2"/>
        <v>2024</v>
      </c>
      <c r="C71" s="331">
        <v>45627</v>
      </c>
      <c r="D71" s="359" t="e">
        <v>#N/A</v>
      </c>
      <c r="E71" s="111">
        <v>6.8076429999999997</v>
      </c>
      <c r="F71" s="358"/>
      <c r="G71" s="358">
        <v>6.8076429999999997</v>
      </c>
      <c r="H71" s="113"/>
    </row>
    <row r="72" spans="2:8" x14ac:dyDescent="0.25">
      <c r="B72" s="119">
        <f t="shared" si="2"/>
        <v>2025</v>
      </c>
      <c r="C72" s="331">
        <v>45658</v>
      </c>
      <c r="D72" s="359" t="e">
        <v>#N/A</v>
      </c>
      <c r="E72" s="111">
        <v>6.734769</v>
      </c>
      <c r="F72" s="358"/>
      <c r="G72" s="358">
        <v>6.734769</v>
      </c>
      <c r="H72" s="113"/>
    </row>
    <row r="73" spans="2:8" x14ac:dyDescent="0.25">
      <c r="B73" s="119">
        <f t="shared" si="2"/>
        <v>2025</v>
      </c>
      <c r="C73" s="331">
        <v>45689</v>
      </c>
      <c r="D73" s="359" t="e">
        <v>#N/A</v>
      </c>
      <c r="E73" s="111">
        <v>6.7424989999999996</v>
      </c>
      <c r="F73" s="358">
        <f t="shared" ref="F73:F82" si="6">AVERAGEIF($B$36:$B$97,B73,$G$36:$G$97)</f>
        <v>6.9203805833333334</v>
      </c>
      <c r="G73" s="358">
        <v>6.7424989999999996</v>
      </c>
      <c r="H73" s="113"/>
    </row>
    <row r="74" spans="2:8" x14ac:dyDescent="0.25">
      <c r="B74" s="119">
        <f t="shared" si="2"/>
        <v>2025</v>
      </c>
      <c r="C74" s="331">
        <v>45717</v>
      </c>
      <c r="D74" s="359" t="e">
        <v>#N/A</v>
      </c>
      <c r="E74" s="111">
        <v>6.8874899999999997</v>
      </c>
      <c r="F74" s="358">
        <f t="shared" si="6"/>
        <v>6.9203805833333334</v>
      </c>
      <c r="G74" s="358">
        <v>6.8874899999999997</v>
      </c>
      <c r="H74" s="113"/>
    </row>
    <row r="75" spans="2:8" x14ac:dyDescent="0.25">
      <c r="B75" s="119">
        <f t="shared" si="2"/>
        <v>2025</v>
      </c>
      <c r="C75" s="331">
        <v>45748</v>
      </c>
      <c r="D75" s="359" t="e">
        <v>#N/A</v>
      </c>
      <c r="E75" s="111">
        <v>6.9422579999999998</v>
      </c>
      <c r="F75" s="358">
        <f t="shared" si="6"/>
        <v>6.9203805833333334</v>
      </c>
      <c r="G75" s="358">
        <v>6.9422579999999998</v>
      </c>
      <c r="H75" s="113"/>
    </row>
    <row r="76" spans="2:8" x14ac:dyDescent="0.25">
      <c r="B76" s="119">
        <f t="shared" si="2"/>
        <v>2025</v>
      </c>
      <c r="C76" s="331">
        <v>45778</v>
      </c>
      <c r="D76" s="359" t="e">
        <v>#N/A</v>
      </c>
      <c r="E76" s="111">
        <v>7.00204</v>
      </c>
      <c r="F76" s="358">
        <f t="shared" si="6"/>
        <v>6.9203805833333334</v>
      </c>
      <c r="G76" s="358">
        <v>7.00204</v>
      </c>
      <c r="H76" s="113"/>
    </row>
    <row r="77" spans="2:8" x14ac:dyDescent="0.25">
      <c r="B77" s="119">
        <f t="shared" si="2"/>
        <v>2025</v>
      </c>
      <c r="C77" s="331">
        <v>45809</v>
      </c>
      <c r="D77" s="359" t="e">
        <v>#N/A</v>
      </c>
      <c r="E77" s="111">
        <v>6.9444739999999996</v>
      </c>
      <c r="F77" s="358">
        <f t="shared" si="6"/>
        <v>6.9203805833333334</v>
      </c>
      <c r="G77" s="358">
        <v>6.9444739999999996</v>
      </c>
      <c r="H77" s="113"/>
    </row>
    <row r="78" spans="2:8" x14ac:dyDescent="0.25">
      <c r="B78" s="119">
        <f t="shared" si="2"/>
        <v>2025</v>
      </c>
      <c r="C78" s="331">
        <v>45839</v>
      </c>
      <c r="D78" s="359" t="e">
        <v>#N/A</v>
      </c>
      <c r="E78" s="111">
        <v>6.9147930000000004</v>
      </c>
      <c r="F78" s="358">
        <f t="shared" si="6"/>
        <v>6.9203805833333334</v>
      </c>
      <c r="G78" s="358">
        <v>6.9147930000000004</v>
      </c>
      <c r="H78" s="113"/>
    </row>
    <row r="79" spans="2:8" x14ac:dyDescent="0.25">
      <c r="B79" s="119">
        <f t="shared" si="2"/>
        <v>2025</v>
      </c>
      <c r="C79" s="331">
        <v>45870</v>
      </c>
      <c r="D79" s="359" t="e">
        <v>#N/A</v>
      </c>
      <c r="E79" s="111">
        <v>6.9449310000000004</v>
      </c>
      <c r="F79" s="358">
        <f t="shared" si="6"/>
        <v>6.9203805833333334</v>
      </c>
      <c r="G79" s="358">
        <v>6.9449310000000004</v>
      </c>
      <c r="H79" s="113"/>
    </row>
    <row r="80" spans="2:8" x14ac:dyDescent="0.25">
      <c r="B80" s="119">
        <f t="shared" si="2"/>
        <v>2025</v>
      </c>
      <c r="C80" s="331">
        <v>45901</v>
      </c>
      <c r="D80" s="359" t="e">
        <v>#N/A</v>
      </c>
      <c r="E80" s="111">
        <v>6.9696210000000001</v>
      </c>
      <c r="F80" s="358">
        <f t="shared" si="6"/>
        <v>6.9203805833333334</v>
      </c>
      <c r="G80" s="358">
        <v>6.9696210000000001</v>
      </c>
      <c r="H80" s="113"/>
    </row>
    <row r="81" spans="2:8" x14ac:dyDescent="0.25">
      <c r="B81" s="119">
        <f t="shared" si="2"/>
        <v>2025</v>
      </c>
      <c r="C81" s="331">
        <v>45931</v>
      </c>
      <c r="D81" s="359" t="e">
        <v>#N/A</v>
      </c>
      <c r="E81" s="111">
        <v>7.0308089999999996</v>
      </c>
      <c r="F81" s="358">
        <f t="shared" si="6"/>
        <v>6.9203805833333334</v>
      </c>
      <c r="G81" s="358">
        <v>7.0308089999999996</v>
      </c>
      <c r="H81" s="113"/>
    </row>
    <row r="82" spans="2:8" x14ac:dyDescent="0.25">
      <c r="B82" s="119">
        <f t="shared" si="2"/>
        <v>2025</v>
      </c>
      <c r="C82" s="331">
        <v>45962</v>
      </c>
      <c r="D82" s="359" t="e">
        <v>#N/A</v>
      </c>
      <c r="E82" s="111">
        <v>7.0053580000000002</v>
      </c>
      <c r="F82" s="358">
        <f t="shared" si="6"/>
        <v>6.9203805833333334</v>
      </c>
      <c r="G82" s="358">
        <v>7.0053580000000002</v>
      </c>
      <c r="H82" s="113"/>
    </row>
    <row r="83" spans="2:8" x14ac:dyDescent="0.25">
      <c r="B83" s="119">
        <f t="shared" si="2"/>
        <v>2025</v>
      </c>
      <c r="C83" s="331">
        <v>45992</v>
      </c>
      <c r="D83" s="359" t="e">
        <v>#N/A</v>
      </c>
      <c r="E83" s="111">
        <v>6.9255250000000004</v>
      </c>
      <c r="F83" s="358"/>
      <c r="G83" s="358">
        <v>6.9255250000000004</v>
      </c>
      <c r="H83" s="113"/>
    </row>
    <row r="84" spans="2:8" x14ac:dyDescent="0.25">
      <c r="C84" s="109"/>
      <c r="E84" s="114"/>
      <c r="F84" s="113"/>
      <c r="G84" s="114"/>
      <c r="H84" s="113"/>
    </row>
    <row r="85" spans="2:8" x14ac:dyDescent="0.25">
      <c r="C85" s="109"/>
      <c r="E85" s="114"/>
      <c r="F85" s="113"/>
      <c r="G85" s="114"/>
      <c r="H85" s="113"/>
    </row>
    <row r="86" spans="2:8" x14ac:dyDescent="0.25">
      <c r="C86" s="109"/>
      <c r="E86" s="114"/>
      <c r="F86" s="113"/>
      <c r="G86" s="114"/>
      <c r="H86" s="113"/>
    </row>
    <row r="87" spans="2:8" x14ac:dyDescent="0.25">
      <c r="C87" s="109"/>
      <c r="E87" s="114"/>
      <c r="F87" s="113"/>
      <c r="G87" s="114"/>
      <c r="H87" s="113"/>
    </row>
    <row r="88" spans="2:8" x14ac:dyDescent="0.25">
      <c r="C88" s="109"/>
      <c r="E88" s="114"/>
      <c r="F88" s="113"/>
      <c r="G88" s="114"/>
      <c r="H88" s="113"/>
    </row>
    <row r="89" spans="2:8" x14ac:dyDescent="0.25">
      <c r="B89" s="4"/>
      <c r="C89" s="4" t="s">
        <v>0</v>
      </c>
      <c r="E89" s="114"/>
      <c r="F89" s="113"/>
      <c r="G89" s="114"/>
      <c r="H89" s="113"/>
    </row>
    <row r="90" spans="2:8" x14ac:dyDescent="0.25">
      <c r="B90">
        <v>2.5</v>
      </c>
      <c r="C90" s="5">
        <v>0</v>
      </c>
      <c r="E90" s="114"/>
      <c r="F90" s="113"/>
      <c r="G90" s="114"/>
      <c r="H90" s="113"/>
    </row>
    <row r="91" spans="2:8" x14ac:dyDescent="0.25">
      <c r="B91">
        <v>2.5</v>
      </c>
      <c r="C91" s="5">
        <v>1</v>
      </c>
      <c r="E91" s="114"/>
      <c r="F91" s="113"/>
      <c r="G91" s="114"/>
      <c r="H91" s="113"/>
    </row>
    <row r="92" spans="2:8" x14ac:dyDescent="0.25">
      <c r="C92" s="109"/>
      <c r="E92" s="114"/>
      <c r="F92" s="113"/>
      <c r="G92" s="114"/>
      <c r="H92" s="113"/>
    </row>
    <row r="93" spans="2:8" x14ac:dyDescent="0.25">
      <c r="C93" s="109"/>
      <c r="E93" s="114"/>
      <c r="F93" s="113"/>
      <c r="G93" s="114"/>
      <c r="H93" s="113"/>
    </row>
    <row r="94" spans="2:8" x14ac:dyDescent="0.25">
      <c r="C94" s="109"/>
      <c r="E94" s="114"/>
      <c r="F94" s="113"/>
      <c r="G94" s="114"/>
      <c r="H94" s="113"/>
    </row>
    <row r="95" spans="2:8" x14ac:dyDescent="0.25">
      <c r="C95" s="109"/>
      <c r="E95" s="114"/>
      <c r="F95" s="113"/>
      <c r="G95" s="114"/>
      <c r="H95" s="113"/>
    </row>
    <row r="96" spans="2:8" x14ac:dyDescent="0.25">
      <c r="C96" s="109"/>
      <c r="E96" s="114"/>
      <c r="F96" s="113"/>
      <c r="G96" s="114"/>
      <c r="H96" s="113"/>
    </row>
    <row r="97" spans="3:8" x14ac:dyDescent="0.25">
      <c r="C97" s="109"/>
      <c r="E97" s="114"/>
      <c r="F97" s="113"/>
      <c r="G97" s="114"/>
      <c r="H97" s="113"/>
    </row>
    <row r="98" spans="3:8" x14ac:dyDescent="0.25">
      <c r="G98" s="114"/>
      <c r="H98" s="113"/>
    </row>
    <row r="99" spans="3:8" x14ac:dyDescent="0.25">
      <c r="G99" s="114"/>
      <c r="H99" s="113"/>
    </row>
    <row r="100" spans="3:8" x14ac:dyDescent="0.25">
      <c r="G100" s="114"/>
      <c r="H100" s="113"/>
    </row>
    <row r="101" spans="3:8" x14ac:dyDescent="0.25">
      <c r="G101" s="114"/>
      <c r="H101" s="113"/>
    </row>
    <row r="102" spans="3:8" x14ac:dyDescent="0.25">
      <c r="G102" s="114"/>
      <c r="H102" s="113"/>
    </row>
    <row r="103" spans="3:8" x14ac:dyDescent="0.25">
      <c r="G103" s="114"/>
      <c r="H103" s="113"/>
    </row>
    <row r="104" spans="3:8" x14ac:dyDescent="0.25">
      <c r="G104" s="114"/>
      <c r="H104" s="113"/>
    </row>
    <row r="105" spans="3:8" x14ac:dyDescent="0.25">
      <c r="G105" s="114"/>
      <c r="H105" s="113"/>
    </row>
    <row r="106" spans="3:8" x14ac:dyDescent="0.25">
      <c r="G106" s="114"/>
      <c r="H106" s="113"/>
    </row>
    <row r="107" spans="3:8" x14ac:dyDescent="0.25">
      <c r="G107" s="114"/>
    </row>
    <row r="108" spans="3:8" x14ac:dyDescent="0.25">
      <c r="G108" s="114"/>
    </row>
    <row r="109" spans="3:8" x14ac:dyDescent="0.25">
      <c r="G109" s="114"/>
    </row>
    <row r="110" spans="3:8" x14ac:dyDescent="0.25">
      <c r="G110" s="114"/>
    </row>
    <row r="111" spans="3:8" x14ac:dyDescent="0.25">
      <c r="G111" s="114"/>
    </row>
    <row r="112" spans="3:8" x14ac:dyDescent="0.25">
      <c r="G112" s="114"/>
    </row>
    <row r="113" spans="7:7" x14ac:dyDescent="0.25">
      <c r="G113" s="114"/>
    </row>
    <row r="114" spans="7:7" x14ac:dyDescent="0.25">
      <c r="G114" s="114"/>
    </row>
    <row r="115" spans="7:7" x14ac:dyDescent="0.25">
      <c r="G115" s="114"/>
    </row>
    <row r="116" spans="7:7" x14ac:dyDescent="0.25">
      <c r="G116" s="114"/>
    </row>
    <row r="117" spans="7:7" x14ac:dyDescent="0.25">
      <c r="G117" s="114"/>
    </row>
    <row r="118" spans="7:7" x14ac:dyDescent="0.25">
      <c r="G118" s="114"/>
    </row>
    <row r="119" spans="7:7" x14ac:dyDescent="0.25">
      <c r="G119" s="114"/>
    </row>
    <row r="120" spans="7:7" x14ac:dyDescent="0.25">
      <c r="G120" s="114"/>
    </row>
    <row r="121" spans="7:7" x14ac:dyDescent="0.25">
      <c r="G121" s="114"/>
    </row>
    <row r="122" spans="7:7" x14ac:dyDescent="0.25">
      <c r="G122" s="114"/>
    </row>
    <row r="123" spans="7:7" x14ac:dyDescent="0.25">
      <c r="G123" s="114"/>
    </row>
    <row r="124" spans="7:7" x14ac:dyDescent="0.25">
      <c r="G124" s="114"/>
    </row>
    <row r="125" spans="7:7" x14ac:dyDescent="0.25">
      <c r="G125" s="114"/>
    </row>
    <row r="126" spans="7:7" x14ac:dyDescent="0.25">
      <c r="G126" s="114"/>
    </row>
    <row r="127" spans="7:7" x14ac:dyDescent="0.25">
      <c r="G127" s="114"/>
    </row>
    <row r="128" spans="7:7" x14ac:dyDescent="0.25">
      <c r="G128" s="114"/>
    </row>
    <row r="129" spans="7:7" x14ac:dyDescent="0.25">
      <c r="G129" s="114"/>
    </row>
    <row r="130" spans="7:7" x14ac:dyDescent="0.25">
      <c r="G130" s="114"/>
    </row>
    <row r="131" spans="7:7" x14ac:dyDescent="0.25">
      <c r="G131" s="114"/>
    </row>
  </sheetData>
  <mergeCells count="2">
    <mergeCell ref="D24:H24"/>
    <mergeCell ref="J24:M24"/>
  </mergeCells>
  <conditionalFormatting sqref="D36:E97">
    <cfRule type="expression" dxfId="14" priority="1" stopIfTrue="1">
      <formula>ISNA(D36)</formula>
    </cfRule>
  </conditionalFormatting>
  <hyperlinks>
    <hyperlink ref="A3" location="Contents!A1" display="Return to Contents" xr:uid="{00000000-0004-0000-0F00-000000000000}"/>
  </hyperlinks>
  <pageMargins left="0.7" right="0.7" top="0.75" bottom="0.75" header="0.3" footer="0.3"/>
  <pageSetup orientation="landscape" verticalDpi="599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2:AC132"/>
  <sheetViews>
    <sheetView zoomScaleNormal="100" workbookViewId="0"/>
  </sheetViews>
  <sheetFormatPr defaultColWidth="9.28515625" defaultRowHeight="15" x14ac:dyDescent="0.25"/>
  <cols>
    <col min="1" max="2" width="9.28515625" style="107"/>
    <col min="3" max="3" width="14.7109375" style="107" customWidth="1"/>
    <col min="4" max="14" width="9.28515625" style="107"/>
    <col min="15" max="16" width="9.28515625" style="108"/>
    <col min="17" max="17" width="9.28515625" style="107"/>
    <col min="18" max="18" width="31.28515625" style="107" customWidth="1"/>
    <col min="19" max="19" width="11" style="107" customWidth="1"/>
    <col min="20" max="27" width="9.28515625" style="107"/>
    <col min="28" max="29" width="9.28515625" style="108"/>
    <col min="30" max="16384" width="9.28515625" style="107"/>
  </cols>
  <sheetData>
    <row r="2" spans="1:19" ht="15.75" x14ac:dyDescent="0.25">
      <c r="A2" s="31" t="s">
        <v>977</v>
      </c>
    </row>
    <row r="3" spans="1:19" x14ac:dyDescent="0.25">
      <c r="A3" s="16" t="s">
        <v>16</v>
      </c>
      <c r="R3" s="112"/>
    </row>
    <row r="4" spans="1:19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</row>
    <row r="5" spans="1:19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R5" s="142" t="s">
        <v>343</v>
      </c>
      <c r="S5" s="143"/>
    </row>
    <row r="6" spans="1:19" x14ac:dyDescent="0.25"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R6" s="175" t="s">
        <v>238</v>
      </c>
      <c r="S6" s="185" t="s">
        <v>237</v>
      </c>
    </row>
    <row r="7" spans="1:19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R7" s="176" t="s">
        <v>240</v>
      </c>
      <c r="S7" s="186" t="s">
        <v>239</v>
      </c>
    </row>
    <row r="8" spans="1:19" x14ac:dyDescent="0.25"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R8" s="176" t="s">
        <v>242</v>
      </c>
      <c r="S8" s="186" t="s">
        <v>241</v>
      </c>
    </row>
    <row r="9" spans="1:19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R9" s="176" t="s">
        <v>244</v>
      </c>
      <c r="S9" s="186" t="s">
        <v>245</v>
      </c>
    </row>
    <row r="10" spans="1:19" x14ac:dyDescent="0.25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R10" s="337" t="s">
        <v>271</v>
      </c>
      <c r="S10" s="363" t="s">
        <v>236</v>
      </c>
    </row>
    <row r="11" spans="1:19" x14ac:dyDescent="0.25"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</row>
    <row r="12" spans="1:19" x14ac:dyDescent="0.25"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</row>
    <row r="13" spans="1:19" x14ac:dyDescent="0.25"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</row>
    <row r="14" spans="1:19" x14ac:dyDescent="0.25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</row>
    <row r="15" spans="1:19" x14ac:dyDescent="0.25"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</row>
    <row r="16" spans="1:19" x14ac:dyDescent="0.25"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</row>
    <row r="17" spans="2:13" x14ac:dyDescent="0.25"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</row>
    <row r="18" spans="2:13" x14ac:dyDescent="0.25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</row>
    <row r="19" spans="2:13" x14ac:dyDescent="0.25">
      <c r="B19" s="116"/>
      <c r="C19" s="116"/>
      <c r="D19" s="116"/>
      <c r="E19" s="116"/>
      <c r="F19" s="116"/>
      <c r="G19" s="116"/>
      <c r="H19" s="147"/>
      <c r="I19" s="147"/>
      <c r="J19" s="116"/>
      <c r="K19" s="116"/>
      <c r="L19" s="116"/>
    </row>
    <row r="20" spans="2:13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</row>
    <row r="21" spans="2:13" x14ac:dyDescent="0.25"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</row>
    <row r="22" spans="2:13" x14ac:dyDescent="0.25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</row>
    <row r="24" spans="2:13" x14ac:dyDescent="0.25">
      <c r="B24"/>
      <c r="C24"/>
      <c r="D24" s="479" t="s">
        <v>270</v>
      </c>
      <c r="E24" s="479"/>
      <c r="F24" s="479"/>
      <c r="G24" s="479"/>
      <c r="H24" s="479"/>
      <c r="I24" s="23"/>
      <c r="J24" s="479" t="s">
        <v>91</v>
      </c>
      <c r="K24" s="479"/>
      <c r="L24" s="479"/>
      <c r="M24" s="479"/>
    </row>
    <row r="25" spans="2:13" x14ac:dyDescent="0.25">
      <c r="C25" s="8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</row>
    <row r="26" spans="2:13" x14ac:dyDescent="0.25">
      <c r="C26" s="21" t="s">
        <v>238</v>
      </c>
      <c r="D26" s="66">
        <v>8.8156999041000006</v>
      </c>
      <c r="E26" s="66">
        <v>8.8098980027000007</v>
      </c>
      <c r="F26" s="66">
        <v>8.9449804247000007</v>
      </c>
      <c r="G26" s="66">
        <v>8.9421414809000002</v>
      </c>
      <c r="H26" s="66">
        <v>8.9474426766999997</v>
      </c>
      <c r="I26" s="9"/>
      <c r="J26" s="14">
        <f t="shared" ref="J26:M30" si="0">E26-D26</f>
        <v>-5.8019013999999203E-3</v>
      </c>
      <c r="K26" s="14">
        <f t="shared" si="0"/>
        <v>0.13508242199999998</v>
      </c>
      <c r="L26" s="14">
        <f t="shared" si="0"/>
        <v>-2.838943800000493E-3</v>
      </c>
      <c r="M26" s="14">
        <f t="shared" si="0"/>
        <v>5.3011957999995474E-3</v>
      </c>
    </row>
    <row r="27" spans="2:13" x14ac:dyDescent="0.25">
      <c r="C27" s="21" t="s">
        <v>240</v>
      </c>
      <c r="D27" s="66">
        <v>1.3698836877</v>
      </c>
      <c r="E27" s="66">
        <v>1.5597104493</v>
      </c>
      <c r="F27" s="66">
        <v>1.6532682795</v>
      </c>
      <c r="G27" s="66">
        <v>1.6963136257</v>
      </c>
      <c r="H27" s="66">
        <v>1.7264822384</v>
      </c>
      <c r="I27" s="9"/>
      <c r="J27" s="14">
        <f t="shared" si="0"/>
        <v>0.1898267616</v>
      </c>
      <c r="K27" s="14">
        <f t="shared" si="0"/>
        <v>9.355783019999997E-2</v>
      </c>
      <c r="L27" s="14">
        <f t="shared" si="0"/>
        <v>4.3045346200000001E-2</v>
      </c>
      <c r="M27" s="14">
        <f t="shared" si="0"/>
        <v>3.0168612700000041E-2</v>
      </c>
    </row>
    <row r="28" spans="2:13" x14ac:dyDescent="0.25">
      <c r="C28" s="21" t="s">
        <v>242</v>
      </c>
      <c r="D28" s="66">
        <v>3.9720729205</v>
      </c>
      <c r="E28" s="66">
        <v>4.0255734109999999</v>
      </c>
      <c r="F28" s="66">
        <v>3.9161271260000001</v>
      </c>
      <c r="G28" s="66">
        <v>3.7966332185999998</v>
      </c>
      <c r="H28" s="66">
        <v>3.9613684684999999</v>
      </c>
      <c r="I28" s="9"/>
      <c r="J28" s="14">
        <f t="shared" si="0"/>
        <v>5.3500490499999831E-2</v>
      </c>
      <c r="K28" s="14">
        <f t="shared" si="0"/>
        <v>-0.10944628499999975</v>
      </c>
      <c r="L28" s="14">
        <f t="shared" si="0"/>
        <v>-0.11949390740000032</v>
      </c>
      <c r="M28" s="14">
        <f t="shared" si="0"/>
        <v>0.1647352499000001</v>
      </c>
    </row>
    <row r="29" spans="2:13" x14ac:dyDescent="0.25">
      <c r="C29" s="21" t="s">
        <v>244</v>
      </c>
      <c r="D29" s="66">
        <v>3.4401232822000001</v>
      </c>
      <c r="E29" s="66">
        <v>3.3573649807999999</v>
      </c>
      <c r="F29" s="66">
        <v>3.5045092301</v>
      </c>
      <c r="G29" s="66">
        <v>3.5849178658</v>
      </c>
      <c r="H29" s="66">
        <v>3.6137304711999998</v>
      </c>
      <c r="I29" s="9"/>
      <c r="J29" s="14">
        <f>E29-D29</f>
        <v>-8.2758301400000178E-2</v>
      </c>
      <c r="K29" s="14">
        <f>F29-E29</f>
        <v>0.14714424930000014</v>
      </c>
      <c r="L29" s="14">
        <f>G29-F29</f>
        <v>8.0408635700000008E-2</v>
      </c>
      <c r="M29" s="14">
        <f>H29-G29</f>
        <v>2.8812605399999747E-2</v>
      </c>
    </row>
    <row r="30" spans="2:13" x14ac:dyDescent="0.25">
      <c r="C30" s="60" t="s">
        <v>243</v>
      </c>
      <c r="D30" s="67">
        <f>+D31-SUM(D26:D29)</f>
        <v>2.2921015064999999</v>
      </c>
      <c r="E30" s="67">
        <f>+E31-SUM(E26:E29)</f>
        <v>2.2576588411999978</v>
      </c>
      <c r="F30" s="67">
        <f>+F31-SUM(F26:F29)</f>
        <v>2.2561294847000006</v>
      </c>
      <c r="G30" s="67">
        <f>+G31-SUM(G26:G29)</f>
        <v>2.2657765089999984</v>
      </c>
      <c r="H30" s="67">
        <f>+H31-SUM(H26:H29)</f>
        <v>2.2772508032000012</v>
      </c>
      <c r="I30" s="55"/>
      <c r="J30" s="51">
        <f t="shared" si="0"/>
        <v>-3.4442665300002062E-2</v>
      </c>
      <c r="K30" s="51">
        <f t="shared" si="0"/>
        <v>-1.529356499997192E-3</v>
      </c>
      <c r="L30" s="51">
        <f t="shared" si="0"/>
        <v>9.6470242999977529E-3</v>
      </c>
      <c r="M30" s="51">
        <f t="shared" si="0"/>
        <v>1.1474294200002788E-2</v>
      </c>
    </row>
    <row r="31" spans="2:13" x14ac:dyDescent="0.25">
      <c r="C31" s="2" t="s">
        <v>216</v>
      </c>
      <c r="D31" s="66">
        <v>19.889881300999999</v>
      </c>
      <c r="E31" s="66">
        <v>20.010205684999999</v>
      </c>
      <c r="F31" s="66">
        <v>20.275014545000001</v>
      </c>
      <c r="G31" s="66">
        <v>20.285782699999999</v>
      </c>
      <c r="H31" s="66">
        <v>20.526274657999998</v>
      </c>
      <c r="I31"/>
      <c r="J31" s="5">
        <f>+SUM(J26:J30)</f>
        <v>0.12032438399999767</v>
      </c>
      <c r="K31" s="5">
        <f>+SUM(K26:K30)</f>
        <v>0.26480886000000314</v>
      </c>
      <c r="L31" s="5">
        <f>+SUM(L26:L30)</f>
        <v>1.0768154999996948E-2</v>
      </c>
      <c r="M31" s="5">
        <f>+SUM(M26:M30)</f>
        <v>0.24049195800000223</v>
      </c>
    </row>
    <row r="32" spans="2:13" x14ac:dyDescent="0.25">
      <c r="B32" s="278" t="s">
        <v>1007</v>
      </c>
      <c r="C32"/>
      <c r="D32"/>
      <c r="E32" s="2"/>
      <c r="F32"/>
      <c r="G32"/>
      <c r="H32"/>
      <c r="I32"/>
      <c r="J32" s="2" t="s">
        <v>7</v>
      </c>
      <c r="K32" s="19">
        <f>F26/E26-1</f>
        <v>1.5333029049666713E-2</v>
      </c>
      <c r="L32" s="19">
        <f>G26/F26-1</f>
        <v>-3.1737842512891135E-4</v>
      </c>
      <c r="M32" s="19">
        <f>H26/G26-1</f>
        <v>5.9283291494804935E-4</v>
      </c>
    </row>
    <row r="36" spans="2:8" x14ac:dyDescent="0.25">
      <c r="D36" s="119" t="s">
        <v>476</v>
      </c>
      <c r="E36" s="119" t="s">
        <v>223</v>
      </c>
      <c r="F36" s="119" t="s">
        <v>222</v>
      </c>
      <c r="G36" s="119" t="s">
        <v>457</v>
      </c>
    </row>
    <row r="37" spans="2:8" x14ac:dyDescent="0.25">
      <c r="B37" s="119">
        <f t="shared" ref="B37:B84" si="1">YEAR(C37)</f>
        <v>2022</v>
      </c>
      <c r="C37" s="331">
        <v>44562</v>
      </c>
      <c r="D37" s="332">
        <v>19.613111</v>
      </c>
      <c r="E37" s="115" t="e">
        <v>#N/A</v>
      </c>
      <c r="F37" s="333"/>
      <c r="G37" s="333">
        <v>19.613111</v>
      </c>
      <c r="H37" s="113"/>
    </row>
    <row r="38" spans="2:8" x14ac:dyDescent="0.25">
      <c r="B38" s="119">
        <f t="shared" si="1"/>
        <v>2022</v>
      </c>
      <c r="C38" s="331">
        <v>44593</v>
      </c>
      <c r="D38" s="332">
        <v>20.190412999999999</v>
      </c>
      <c r="E38" s="115" t="e">
        <v>#N/A</v>
      </c>
      <c r="F38" s="333"/>
      <c r="G38" s="333">
        <v>20.190412999999999</v>
      </c>
      <c r="H38" s="113"/>
    </row>
    <row r="39" spans="2:8" x14ac:dyDescent="0.25">
      <c r="B39" s="119">
        <f t="shared" si="1"/>
        <v>2022</v>
      </c>
      <c r="C39" s="331">
        <v>44621</v>
      </c>
      <c r="D39" s="332">
        <v>20.483485999999999</v>
      </c>
      <c r="E39" s="115" t="e">
        <v>#N/A</v>
      </c>
      <c r="F39" s="333">
        <f t="shared" ref="F39:F46" si="2">AVERAGEIF($B$37:$B$98,B39,$G$37:$G$98)</f>
        <v>20.012903666666663</v>
      </c>
      <c r="G39" s="333">
        <v>20.483485999999999</v>
      </c>
      <c r="H39" s="113"/>
    </row>
    <row r="40" spans="2:8" x14ac:dyDescent="0.25">
      <c r="B40" s="119">
        <f t="shared" si="1"/>
        <v>2022</v>
      </c>
      <c r="C40" s="331">
        <v>44652</v>
      </c>
      <c r="D40" s="332">
        <v>19.727340999999999</v>
      </c>
      <c r="E40" s="115" t="e">
        <v>#N/A</v>
      </c>
      <c r="F40" s="333">
        <f t="shared" si="2"/>
        <v>20.012903666666663</v>
      </c>
      <c r="G40" s="333">
        <v>19.727340999999999</v>
      </c>
      <c r="H40" s="113"/>
    </row>
    <row r="41" spans="2:8" x14ac:dyDescent="0.25">
      <c r="B41" s="119">
        <f t="shared" si="1"/>
        <v>2022</v>
      </c>
      <c r="C41" s="331">
        <v>44682</v>
      </c>
      <c r="D41" s="332">
        <v>19.839566999999999</v>
      </c>
      <c r="E41" s="115" t="e">
        <v>#N/A</v>
      </c>
      <c r="F41" s="333">
        <f t="shared" si="2"/>
        <v>20.012903666666663</v>
      </c>
      <c r="G41" s="333">
        <v>19.839566999999999</v>
      </c>
      <c r="H41" s="113"/>
    </row>
    <row r="42" spans="2:8" x14ac:dyDescent="0.25">
      <c r="B42" s="119">
        <f t="shared" si="1"/>
        <v>2022</v>
      </c>
      <c r="C42" s="331">
        <v>44713</v>
      </c>
      <c r="D42" s="332">
        <v>20.433236999999998</v>
      </c>
      <c r="E42" s="115" t="e">
        <v>#N/A</v>
      </c>
      <c r="F42" s="333">
        <f t="shared" si="2"/>
        <v>20.012903666666663</v>
      </c>
      <c r="G42" s="333">
        <v>20.433236999999998</v>
      </c>
      <c r="H42" s="113"/>
    </row>
    <row r="43" spans="2:8" x14ac:dyDescent="0.25">
      <c r="B43" s="119">
        <f t="shared" si="1"/>
        <v>2022</v>
      </c>
      <c r="C43" s="331">
        <v>44743</v>
      </c>
      <c r="D43" s="332">
        <v>19.925560999999998</v>
      </c>
      <c r="E43" s="115" t="e">
        <v>#N/A</v>
      </c>
      <c r="F43" s="333">
        <f t="shared" si="2"/>
        <v>20.012903666666663</v>
      </c>
      <c r="G43" s="333">
        <v>19.925560999999998</v>
      </c>
      <c r="H43" s="113"/>
    </row>
    <row r="44" spans="2:8" x14ac:dyDescent="0.25">
      <c r="B44" s="119">
        <f t="shared" si="1"/>
        <v>2022</v>
      </c>
      <c r="C44" s="331">
        <v>44774</v>
      </c>
      <c r="D44" s="332">
        <v>20.265028999999998</v>
      </c>
      <c r="E44" s="115" t="e">
        <v>#N/A</v>
      </c>
      <c r="F44" s="333">
        <f t="shared" si="2"/>
        <v>20.012903666666663</v>
      </c>
      <c r="G44" s="333">
        <v>20.265028999999998</v>
      </c>
      <c r="H44" s="113"/>
    </row>
    <row r="45" spans="2:8" x14ac:dyDescent="0.25">
      <c r="B45" s="119">
        <f t="shared" si="1"/>
        <v>2022</v>
      </c>
      <c r="C45" s="331">
        <v>44805</v>
      </c>
      <c r="D45" s="332">
        <v>20.129058000000001</v>
      </c>
      <c r="E45" s="115" t="e">
        <v>#N/A</v>
      </c>
      <c r="F45" s="333">
        <f t="shared" si="2"/>
        <v>20.012903666666663</v>
      </c>
      <c r="G45" s="333">
        <v>20.129058000000001</v>
      </c>
      <c r="H45" s="113"/>
    </row>
    <row r="46" spans="2:8" x14ac:dyDescent="0.25">
      <c r="B46" s="119">
        <f t="shared" si="1"/>
        <v>2022</v>
      </c>
      <c r="C46" s="331">
        <v>44835</v>
      </c>
      <c r="D46" s="332">
        <v>20.006618</v>
      </c>
      <c r="E46" s="115" t="e">
        <v>#N/A</v>
      </c>
      <c r="F46" s="333">
        <f t="shared" si="2"/>
        <v>20.012903666666663</v>
      </c>
      <c r="G46" s="333">
        <v>20.006618</v>
      </c>
      <c r="H46" s="113"/>
    </row>
    <row r="47" spans="2:8" x14ac:dyDescent="0.25">
      <c r="B47" s="119">
        <f t="shared" si="1"/>
        <v>2022</v>
      </c>
      <c r="C47" s="331">
        <v>44866</v>
      </c>
      <c r="D47" s="332">
        <v>20.214213999999998</v>
      </c>
      <c r="E47" s="115" t="e">
        <v>#N/A</v>
      </c>
      <c r="F47" s="333"/>
      <c r="G47" s="333">
        <v>20.214213999999998</v>
      </c>
      <c r="H47" s="113"/>
    </row>
    <row r="48" spans="2:8" x14ac:dyDescent="0.25">
      <c r="B48" s="119">
        <f t="shared" si="1"/>
        <v>2022</v>
      </c>
      <c r="C48" s="331">
        <v>44896</v>
      </c>
      <c r="D48" s="332">
        <v>19.327209</v>
      </c>
      <c r="E48" s="115" t="e">
        <v>#N/A</v>
      </c>
      <c r="F48" s="333"/>
      <c r="G48" s="333">
        <v>19.327209</v>
      </c>
      <c r="H48" s="113"/>
    </row>
    <row r="49" spans="2:8" x14ac:dyDescent="0.25">
      <c r="B49" s="119">
        <f t="shared" si="1"/>
        <v>2023</v>
      </c>
      <c r="C49" s="331">
        <v>44927</v>
      </c>
      <c r="D49" s="332">
        <v>19.353483000000001</v>
      </c>
      <c r="E49" s="115" t="e">
        <v>#N/A</v>
      </c>
      <c r="F49" s="333"/>
      <c r="G49" s="333">
        <v>19.353483000000001</v>
      </c>
      <c r="H49" s="113"/>
    </row>
    <row r="50" spans="2:8" x14ac:dyDescent="0.25">
      <c r="B50" s="119">
        <f t="shared" si="1"/>
        <v>2023</v>
      </c>
      <c r="C50" s="331">
        <v>44958</v>
      </c>
      <c r="D50" s="332">
        <v>19.941524000000001</v>
      </c>
      <c r="E50" s="115" t="e">
        <v>#N/A</v>
      </c>
      <c r="F50" s="333"/>
      <c r="G50" s="333">
        <v>19.941524000000001</v>
      </c>
      <c r="H50" s="113"/>
    </row>
    <row r="51" spans="2:8" x14ac:dyDescent="0.25">
      <c r="B51" s="119">
        <f t="shared" si="1"/>
        <v>2023</v>
      </c>
      <c r="C51" s="331">
        <v>44986</v>
      </c>
      <c r="D51" s="332">
        <v>20.207293</v>
      </c>
      <c r="E51" s="115" t="e">
        <v>#N/A</v>
      </c>
      <c r="F51" s="333">
        <f t="shared" ref="F51:F58" si="3">AVERAGEIF($B$37:$B$98,B51,$G$37:$G$98)</f>
        <v>20.273724583333333</v>
      </c>
      <c r="G51" s="333">
        <v>20.207293</v>
      </c>
      <c r="H51" s="113"/>
    </row>
    <row r="52" spans="2:8" x14ac:dyDescent="0.25">
      <c r="B52" s="119">
        <f t="shared" si="1"/>
        <v>2023</v>
      </c>
      <c r="C52" s="331">
        <v>45017</v>
      </c>
      <c r="D52" s="332">
        <v>19.971914999999999</v>
      </c>
      <c r="E52" s="115" t="e">
        <v>#N/A</v>
      </c>
      <c r="F52" s="333">
        <f t="shared" si="3"/>
        <v>20.273724583333333</v>
      </c>
      <c r="G52" s="333">
        <v>19.971914999999999</v>
      </c>
      <c r="H52" s="113"/>
    </row>
    <row r="53" spans="2:8" x14ac:dyDescent="0.25">
      <c r="B53" s="119">
        <f t="shared" si="1"/>
        <v>2023</v>
      </c>
      <c r="C53" s="331">
        <v>45047</v>
      </c>
      <c r="D53" s="332">
        <v>20.323443000000001</v>
      </c>
      <c r="E53" s="115" t="e">
        <v>#N/A</v>
      </c>
      <c r="F53" s="333">
        <f t="shared" si="3"/>
        <v>20.273724583333333</v>
      </c>
      <c r="G53" s="333">
        <v>20.323443000000001</v>
      </c>
      <c r="H53" s="113"/>
    </row>
    <row r="54" spans="2:8" x14ac:dyDescent="0.25">
      <c r="B54" s="119">
        <f t="shared" si="1"/>
        <v>2023</v>
      </c>
      <c r="C54" s="331">
        <v>45078</v>
      </c>
      <c r="D54" s="332">
        <v>20.755185999999998</v>
      </c>
      <c r="E54" s="115" t="e">
        <v>#N/A</v>
      </c>
      <c r="F54" s="333">
        <f t="shared" si="3"/>
        <v>20.273724583333333</v>
      </c>
      <c r="G54" s="333">
        <v>20.755185999999998</v>
      </c>
      <c r="H54" s="113"/>
    </row>
    <row r="55" spans="2:8" x14ac:dyDescent="0.25">
      <c r="B55" s="119">
        <f t="shared" si="1"/>
        <v>2023</v>
      </c>
      <c r="C55" s="331">
        <v>45108</v>
      </c>
      <c r="D55" s="332">
        <v>20.042788999999999</v>
      </c>
      <c r="E55" s="115" t="e">
        <v>#N/A</v>
      </c>
      <c r="F55" s="333">
        <f t="shared" si="3"/>
        <v>20.273724583333333</v>
      </c>
      <c r="G55" s="333">
        <v>20.042788999999999</v>
      </c>
      <c r="H55" s="113"/>
    </row>
    <row r="56" spans="2:8" x14ac:dyDescent="0.25">
      <c r="B56" s="119">
        <f t="shared" si="1"/>
        <v>2023</v>
      </c>
      <c r="C56" s="331">
        <v>45139</v>
      </c>
      <c r="D56" s="332">
        <v>20.767872000000001</v>
      </c>
      <c r="E56" s="115" t="e">
        <v>#N/A</v>
      </c>
      <c r="F56" s="333">
        <f t="shared" si="3"/>
        <v>20.273724583333333</v>
      </c>
      <c r="G56" s="333">
        <v>20.767872000000001</v>
      </c>
      <c r="H56" s="113"/>
    </row>
    <row r="57" spans="2:8" x14ac:dyDescent="0.25">
      <c r="B57" s="119">
        <f t="shared" si="1"/>
        <v>2023</v>
      </c>
      <c r="C57" s="331">
        <v>45170</v>
      </c>
      <c r="D57" s="332">
        <v>20.154582999999999</v>
      </c>
      <c r="E57" s="115" t="e">
        <v>#N/A</v>
      </c>
      <c r="F57" s="333">
        <f t="shared" si="3"/>
        <v>20.273724583333333</v>
      </c>
      <c r="G57" s="333">
        <v>20.154582999999999</v>
      </c>
      <c r="H57" s="113"/>
    </row>
    <row r="58" spans="2:8" x14ac:dyDescent="0.25">
      <c r="B58" s="119">
        <f t="shared" si="1"/>
        <v>2023</v>
      </c>
      <c r="C58" s="331">
        <v>45200</v>
      </c>
      <c r="D58" s="332">
        <v>20.631443999999998</v>
      </c>
      <c r="E58" s="115" t="e">
        <v>#N/A</v>
      </c>
      <c r="F58" s="333">
        <f t="shared" si="3"/>
        <v>20.273724583333333</v>
      </c>
      <c r="G58" s="333">
        <v>20.631443999999998</v>
      </c>
      <c r="H58" s="113"/>
    </row>
    <row r="59" spans="2:8" x14ac:dyDescent="0.25">
      <c r="B59" s="119">
        <f t="shared" si="1"/>
        <v>2023</v>
      </c>
      <c r="C59" s="331">
        <v>45231</v>
      </c>
      <c r="D59" s="332">
        <v>20.738980000000002</v>
      </c>
      <c r="E59" s="115" t="e">
        <v>#N/A</v>
      </c>
      <c r="F59" s="333"/>
      <c r="G59" s="333">
        <v>20.738980000000002</v>
      </c>
      <c r="H59" s="113"/>
    </row>
    <row r="60" spans="2:8" x14ac:dyDescent="0.25">
      <c r="B60" s="119">
        <f t="shared" si="1"/>
        <v>2023</v>
      </c>
      <c r="C60" s="331">
        <v>45261</v>
      </c>
      <c r="D60" s="332">
        <v>20.396183000000001</v>
      </c>
      <c r="E60" s="115" t="e">
        <v>#N/A</v>
      </c>
      <c r="F60" s="333"/>
      <c r="G60" s="333">
        <v>20.396183000000001</v>
      </c>
      <c r="H60" s="113"/>
    </row>
    <row r="61" spans="2:8" x14ac:dyDescent="0.25">
      <c r="B61" s="119">
        <f t="shared" si="1"/>
        <v>2024</v>
      </c>
      <c r="C61" s="331">
        <v>45292</v>
      </c>
      <c r="D61" s="332">
        <v>19.586971999999999</v>
      </c>
      <c r="E61" s="115" t="e">
        <v>#N/A</v>
      </c>
      <c r="F61" s="333"/>
      <c r="G61" s="333">
        <v>19.586971999999999</v>
      </c>
      <c r="H61" s="113"/>
    </row>
    <row r="62" spans="2:8" x14ac:dyDescent="0.25">
      <c r="B62" s="119">
        <f t="shared" si="1"/>
        <v>2024</v>
      </c>
      <c r="C62" s="331">
        <v>45323</v>
      </c>
      <c r="D62" s="332">
        <v>19.948526999999999</v>
      </c>
      <c r="E62" s="115" t="e">
        <v>#N/A</v>
      </c>
      <c r="F62" s="333"/>
      <c r="G62" s="333">
        <v>19.948526999999999</v>
      </c>
      <c r="H62" s="113"/>
    </row>
    <row r="63" spans="2:8" x14ac:dyDescent="0.25">
      <c r="B63" s="119">
        <f t="shared" si="1"/>
        <v>2024</v>
      </c>
      <c r="C63" s="331">
        <v>45352</v>
      </c>
      <c r="D63" s="332">
        <v>19.877115</v>
      </c>
      <c r="E63" s="115" t="e">
        <v>#N/A</v>
      </c>
      <c r="F63" s="333">
        <f t="shared" ref="F63:F70" si="4">AVERAGEIF($B$37:$B$98,B63,$G$37:$G$98)</f>
        <v>20.283606078000002</v>
      </c>
      <c r="G63" s="333">
        <v>19.877115</v>
      </c>
      <c r="H63" s="113"/>
    </row>
    <row r="64" spans="2:8" x14ac:dyDescent="0.25">
      <c r="B64" s="119">
        <f t="shared" si="1"/>
        <v>2024</v>
      </c>
      <c r="C64" s="331">
        <v>45383</v>
      </c>
      <c r="D64" s="332">
        <v>20.008414999999999</v>
      </c>
      <c r="E64" s="115" t="e">
        <v>#N/A</v>
      </c>
      <c r="F64" s="333">
        <f t="shared" si="4"/>
        <v>20.283606078000002</v>
      </c>
      <c r="G64" s="333">
        <v>20.008414999999999</v>
      </c>
      <c r="H64" s="113"/>
    </row>
    <row r="65" spans="2:8" x14ac:dyDescent="0.25">
      <c r="B65" s="119">
        <f t="shared" si="1"/>
        <v>2024</v>
      </c>
      <c r="C65" s="331">
        <v>45413</v>
      </c>
      <c r="D65" s="332">
        <v>20.800183000000001</v>
      </c>
      <c r="E65" s="115" t="e">
        <v>#N/A</v>
      </c>
      <c r="F65" s="333">
        <f t="shared" si="4"/>
        <v>20.283606078000002</v>
      </c>
      <c r="G65" s="333">
        <v>20.800183000000001</v>
      </c>
      <c r="H65" s="113"/>
    </row>
    <row r="66" spans="2:8" x14ac:dyDescent="0.25">
      <c r="B66" s="119">
        <f t="shared" si="1"/>
        <v>2024</v>
      </c>
      <c r="C66" s="331">
        <v>45444</v>
      </c>
      <c r="D66" s="332">
        <v>20.249022</v>
      </c>
      <c r="E66" s="115" t="e">
        <v>#N/A</v>
      </c>
      <c r="F66" s="333">
        <f t="shared" si="4"/>
        <v>20.283606078000002</v>
      </c>
      <c r="G66" s="333">
        <v>20.249022</v>
      </c>
      <c r="H66" s="113"/>
    </row>
    <row r="67" spans="2:8" x14ac:dyDescent="0.25">
      <c r="B67" s="119">
        <f t="shared" si="1"/>
        <v>2024</v>
      </c>
      <c r="C67" s="331">
        <v>45474</v>
      </c>
      <c r="D67" s="332">
        <v>20.482396000000001</v>
      </c>
      <c r="E67" s="115" t="e">
        <v>#N/A</v>
      </c>
      <c r="F67" s="333">
        <f t="shared" si="4"/>
        <v>20.283606078000002</v>
      </c>
      <c r="G67" s="333">
        <v>20.482396000000001</v>
      </c>
      <c r="H67" s="113"/>
    </row>
    <row r="68" spans="2:8" x14ac:dyDescent="0.25">
      <c r="B68" s="119">
        <f t="shared" si="1"/>
        <v>2024</v>
      </c>
      <c r="C68" s="331">
        <v>45505</v>
      </c>
      <c r="D68" s="332">
        <v>20.710633999999999</v>
      </c>
      <c r="E68" s="115" t="e">
        <v>#N/A</v>
      </c>
      <c r="F68" s="333">
        <f t="shared" si="4"/>
        <v>20.283606078000002</v>
      </c>
      <c r="G68" s="333">
        <v>20.710633999999999</v>
      </c>
      <c r="H68" s="113"/>
    </row>
    <row r="69" spans="2:8" x14ac:dyDescent="0.25">
      <c r="B69" s="119">
        <f t="shared" si="1"/>
        <v>2024</v>
      </c>
      <c r="C69" s="331">
        <v>45536</v>
      </c>
      <c r="D69" s="332">
        <v>20.308130999999999</v>
      </c>
      <c r="E69" s="115" t="e">
        <v>#N/A</v>
      </c>
      <c r="F69" s="333">
        <f t="shared" si="4"/>
        <v>20.283606078000002</v>
      </c>
      <c r="G69" s="333">
        <v>20.308130999999999</v>
      </c>
      <c r="H69" s="113"/>
    </row>
    <row r="70" spans="2:8" x14ac:dyDescent="0.25">
      <c r="B70" s="119">
        <f t="shared" si="1"/>
        <v>2024</v>
      </c>
      <c r="C70" s="331">
        <v>45566</v>
      </c>
      <c r="D70" s="332">
        <v>20.534807003000001</v>
      </c>
      <c r="E70" s="115" t="e">
        <v>#N/A</v>
      </c>
      <c r="F70" s="333">
        <f t="shared" si="4"/>
        <v>20.283606078000002</v>
      </c>
      <c r="G70" s="333">
        <v>20.534807003000001</v>
      </c>
      <c r="H70" s="113"/>
    </row>
    <row r="71" spans="2:8" x14ac:dyDescent="0.25">
      <c r="B71" s="119">
        <f t="shared" si="1"/>
        <v>2024</v>
      </c>
      <c r="C71" s="331">
        <v>45597</v>
      </c>
      <c r="D71" s="332">
        <v>20.442370932999999</v>
      </c>
      <c r="E71" s="115">
        <v>20.442370932999999</v>
      </c>
      <c r="F71" s="333"/>
      <c r="G71" s="333">
        <v>20.442370932999999</v>
      </c>
      <c r="H71" s="113"/>
    </row>
    <row r="72" spans="2:8" x14ac:dyDescent="0.25">
      <c r="B72" s="119">
        <f t="shared" si="1"/>
        <v>2024</v>
      </c>
      <c r="C72" s="331">
        <v>45627</v>
      </c>
      <c r="D72" s="332" t="e">
        <v>#N/A</v>
      </c>
      <c r="E72" s="115">
        <v>20.454699999999999</v>
      </c>
      <c r="F72" s="333"/>
      <c r="G72" s="333">
        <v>20.454699999999999</v>
      </c>
      <c r="H72" s="113"/>
    </row>
    <row r="73" spans="2:8" x14ac:dyDescent="0.25">
      <c r="B73" s="119">
        <f t="shared" si="1"/>
        <v>2025</v>
      </c>
      <c r="C73" s="331">
        <v>45658</v>
      </c>
      <c r="D73" s="332" t="e">
        <v>#N/A</v>
      </c>
      <c r="E73" s="115">
        <v>20.050360000000001</v>
      </c>
      <c r="F73" s="333"/>
      <c r="G73" s="333">
        <v>20.050360000000001</v>
      </c>
      <c r="H73" s="113"/>
    </row>
    <row r="74" spans="2:8" x14ac:dyDescent="0.25">
      <c r="B74" s="119">
        <f t="shared" si="1"/>
        <v>2025</v>
      </c>
      <c r="C74" s="331">
        <v>45689</v>
      </c>
      <c r="D74" s="332" t="e">
        <v>#N/A</v>
      </c>
      <c r="E74" s="115">
        <v>20.044039999999999</v>
      </c>
      <c r="F74" s="333"/>
      <c r="G74" s="333">
        <v>20.044039999999999</v>
      </c>
      <c r="H74" s="113"/>
    </row>
    <row r="75" spans="2:8" x14ac:dyDescent="0.25">
      <c r="B75" s="119">
        <f t="shared" si="1"/>
        <v>2025</v>
      </c>
      <c r="C75" s="331">
        <v>45717</v>
      </c>
      <c r="D75" s="332" t="e">
        <v>#N/A</v>
      </c>
      <c r="E75" s="115">
        <v>20.262630000000001</v>
      </c>
      <c r="F75" s="333">
        <f t="shared" ref="F75:F82" si="5">AVERAGEIF($B$37:$B$98,B75,$G$37:$G$98)</f>
        <v>20.522200000000002</v>
      </c>
      <c r="G75" s="333">
        <v>20.262630000000001</v>
      </c>
      <c r="H75" s="113"/>
    </row>
    <row r="76" spans="2:8" x14ac:dyDescent="0.25">
      <c r="B76" s="119">
        <f t="shared" si="1"/>
        <v>2025</v>
      </c>
      <c r="C76" s="331">
        <v>45748</v>
      </c>
      <c r="D76" s="332" t="e">
        <v>#N/A</v>
      </c>
      <c r="E76" s="115">
        <v>20.153279999999999</v>
      </c>
      <c r="F76" s="333">
        <f t="shared" si="5"/>
        <v>20.522200000000002</v>
      </c>
      <c r="G76" s="333">
        <v>20.153279999999999</v>
      </c>
      <c r="H76" s="113"/>
    </row>
    <row r="77" spans="2:8" x14ac:dyDescent="0.25">
      <c r="B77" s="119">
        <f t="shared" si="1"/>
        <v>2025</v>
      </c>
      <c r="C77" s="331">
        <v>45778</v>
      </c>
      <c r="D77" s="332" t="e">
        <v>#N/A</v>
      </c>
      <c r="E77" s="115">
        <v>20.758099999999999</v>
      </c>
      <c r="F77" s="333">
        <f t="shared" si="5"/>
        <v>20.522200000000002</v>
      </c>
      <c r="G77" s="333">
        <v>20.758099999999999</v>
      </c>
      <c r="H77" s="113"/>
    </row>
    <row r="78" spans="2:8" x14ac:dyDescent="0.25">
      <c r="B78" s="119">
        <f t="shared" si="1"/>
        <v>2025</v>
      </c>
      <c r="C78" s="331">
        <v>45809</v>
      </c>
      <c r="D78" s="332" t="e">
        <v>#N/A</v>
      </c>
      <c r="E78" s="115">
        <v>20.642880000000002</v>
      </c>
      <c r="F78" s="333">
        <f t="shared" si="5"/>
        <v>20.522200000000002</v>
      </c>
      <c r="G78" s="333">
        <v>20.642880000000002</v>
      </c>
      <c r="H78" s="113"/>
    </row>
    <row r="79" spans="2:8" x14ac:dyDescent="0.25">
      <c r="B79" s="119">
        <f t="shared" si="1"/>
        <v>2025</v>
      </c>
      <c r="C79" s="331">
        <v>45839</v>
      </c>
      <c r="D79" s="332" t="e">
        <v>#N/A</v>
      </c>
      <c r="E79" s="115">
        <v>20.85688</v>
      </c>
      <c r="F79" s="333">
        <f t="shared" si="5"/>
        <v>20.522200000000002</v>
      </c>
      <c r="G79" s="333">
        <v>20.85688</v>
      </c>
      <c r="H79" s="113"/>
    </row>
    <row r="80" spans="2:8" x14ac:dyDescent="0.25">
      <c r="B80" s="119">
        <f t="shared" si="1"/>
        <v>2025</v>
      </c>
      <c r="C80" s="331">
        <v>45870</v>
      </c>
      <c r="D80" s="332" t="e">
        <v>#N/A</v>
      </c>
      <c r="E80" s="115">
        <v>20.85651</v>
      </c>
      <c r="F80" s="333">
        <f t="shared" si="5"/>
        <v>20.522200000000002</v>
      </c>
      <c r="G80" s="333">
        <v>20.85651</v>
      </c>
      <c r="H80" s="113"/>
    </row>
    <row r="81" spans="2:8" x14ac:dyDescent="0.25">
      <c r="B81" s="119">
        <f t="shared" si="1"/>
        <v>2025</v>
      </c>
      <c r="C81" s="331">
        <v>45901</v>
      </c>
      <c r="D81" s="332" t="e">
        <v>#N/A</v>
      </c>
      <c r="E81" s="115">
        <v>20.534590000000001</v>
      </c>
      <c r="F81" s="333">
        <f t="shared" si="5"/>
        <v>20.522200000000002</v>
      </c>
      <c r="G81" s="333">
        <v>20.534590000000001</v>
      </c>
      <c r="H81" s="113"/>
    </row>
    <row r="82" spans="2:8" x14ac:dyDescent="0.25">
      <c r="B82" s="119">
        <f t="shared" si="1"/>
        <v>2025</v>
      </c>
      <c r="C82" s="331">
        <v>45931</v>
      </c>
      <c r="D82" s="332" t="e">
        <v>#N/A</v>
      </c>
      <c r="E82" s="115">
        <v>20.863610000000001</v>
      </c>
      <c r="F82" s="333">
        <f t="shared" si="5"/>
        <v>20.522200000000002</v>
      </c>
      <c r="G82" s="333">
        <v>20.863610000000001</v>
      </c>
      <c r="H82" s="113"/>
    </row>
    <row r="83" spans="2:8" x14ac:dyDescent="0.25">
      <c r="B83" s="119">
        <f t="shared" si="1"/>
        <v>2025</v>
      </c>
      <c r="C83" s="331">
        <v>45962</v>
      </c>
      <c r="D83" s="332" t="e">
        <v>#N/A</v>
      </c>
      <c r="E83" s="115">
        <v>20.705279999999998</v>
      </c>
      <c r="F83" s="333"/>
      <c r="G83" s="333">
        <v>20.705279999999998</v>
      </c>
      <c r="H83" s="113"/>
    </row>
    <row r="84" spans="2:8" x14ac:dyDescent="0.25">
      <c r="B84" s="119">
        <f t="shared" si="1"/>
        <v>2025</v>
      </c>
      <c r="C84" s="331">
        <v>45992</v>
      </c>
      <c r="D84" s="332" t="e">
        <v>#N/A</v>
      </c>
      <c r="E84" s="115">
        <v>20.538239999999998</v>
      </c>
      <c r="F84" s="333"/>
      <c r="G84" s="333">
        <v>20.538239999999998</v>
      </c>
      <c r="H84" s="113"/>
    </row>
    <row r="85" spans="2:8" x14ac:dyDescent="0.25">
      <c r="C85" s="109"/>
      <c r="E85" s="114"/>
      <c r="G85" s="114"/>
      <c r="H85" s="113"/>
    </row>
    <row r="86" spans="2:8" x14ac:dyDescent="0.25">
      <c r="C86" s="109"/>
      <c r="E86" s="114"/>
      <c r="G86" s="114"/>
      <c r="H86" s="113"/>
    </row>
    <row r="87" spans="2:8" x14ac:dyDescent="0.25">
      <c r="C87" s="109"/>
      <c r="E87" s="114"/>
      <c r="G87" s="114"/>
      <c r="H87" s="113"/>
    </row>
    <row r="88" spans="2:8" x14ac:dyDescent="0.25">
      <c r="C88" s="109"/>
      <c r="E88" s="114"/>
      <c r="G88" s="114"/>
      <c r="H88" s="113"/>
    </row>
    <row r="89" spans="2:8" x14ac:dyDescent="0.25">
      <c r="B89" s="4"/>
      <c r="C89" s="4" t="s">
        <v>0</v>
      </c>
      <c r="E89" s="114"/>
      <c r="G89" s="114"/>
      <c r="H89" s="113"/>
    </row>
    <row r="90" spans="2:8" x14ac:dyDescent="0.25">
      <c r="B90">
        <v>2.5</v>
      </c>
      <c r="C90" s="5">
        <v>-0.4</v>
      </c>
      <c r="E90" s="114"/>
      <c r="G90" s="114"/>
      <c r="H90" s="113"/>
    </row>
    <row r="91" spans="2:8" x14ac:dyDescent="0.25">
      <c r="B91">
        <v>2.5</v>
      </c>
      <c r="C91" s="5">
        <v>1.2</v>
      </c>
      <c r="E91" s="114"/>
      <c r="G91" s="114"/>
      <c r="H91" s="113"/>
    </row>
    <row r="92" spans="2:8" x14ac:dyDescent="0.25">
      <c r="C92" s="109"/>
      <c r="E92" s="114"/>
      <c r="G92" s="114"/>
      <c r="H92" s="113"/>
    </row>
    <row r="93" spans="2:8" x14ac:dyDescent="0.25">
      <c r="C93" s="109"/>
      <c r="E93" s="114"/>
      <c r="G93" s="114"/>
      <c r="H93" s="113"/>
    </row>
    <row r="94" spans="2:8" x14ac:dyDescent="0.25">
      <c r="C94" s="109"/>
      <c r="E94" s="114"/>
      <c r="G94" s="114"/>
      <c r="H94" s="113"/>
    </row>
    <row r="95" spans="2:8" x14ac:dyDescent="0.25">
      <c r="C95" s="109"/>
      <c r="E95" s="114"/>
      <c r="G95" s="114"/>
      <c r="H95" s="113"/>
    </row>
    <row r="96" spans="2:8" x14ac:dyDescent="0.25">
      <c r="C96" s="109"/>
      <c r="E96" s="114"/>
      <c r="G96" s="114"/>
      <c r="H96" s="113"/>
    </row>
    <row r="97" spans="3:8" x14ac:dyDescent="0.25">
      <c r="C97" s="109"/>
      <c r="E97" s="114"/>
      <c r="G97" s="114"/>
      <c r="H97" s="113"/>
    </row>
    <row r="98" spans="3:8" x14ac:dyDescent="0.25">
      <c r="C98" s="109"/>
      <c r="E98" s="114"/>
      <c r="G98" s="114"/>
      <c r="H98" s="113"/>
    </row>
    <row r="99" spans="3:8" x14ac:dyDescent="0.25">
      <c r="G99" s="114"/>
      <c r="H99" s="113"/>
    </row>
    <row r="100" spans="3:8" x14ac:dyDescent="0.25">
      <c r="G100" s="114"/>
      <c r="H100" s="113"/>
    </row>
    <row r="101" spans="3:8" x14ac:dyDescent="0.25">
      <c r="G101" s="114"/>
      <c r="H101" s="113"/>
    </row>
    <row r="102" spans="3:8" x14ac:dyDescent="0.25">
      <c r="G102" s="114"/>
      <c r="H102" s="113"/>
    </row>
    <row r="103" spans="3:8" x14ac:dyDescent="0.25">
      <c r="G103" s="114"/>
      <c r="H103" s="113"/>
    </row>
    <row r="104" spans="3:8" x14ac:dyDescent="0.25">
      <c r="G104" s="114"/>
      <c r="H104" s="113"/>
    </row>
    <row r="105" spans="3:8" x14ac:dyDescent="0.25">
      <c r="G105" s="114"/>
      <c r="H105" s="113"/>
    </row>
    <row r="106" spans="3:8" x14ac:dyDescent="0.25">
      <c r="G106" s="114"/>
      <c r="H106" s="113"/>
    </row>
    <row r="107" spans="3:8" x14ac:dyDescent="0.25">
      <c r="G107" s="114"/>
      <c r="H107" s="113"/>
    </row>
    <row r="108" spans="3:8" x14ac:dyDescent="0.25">
      <c r="G108" s="114"/>
    </row>
    <row r="109" spans="3:8" x14ac:dyDescent="0.25">
      <c r="G109" s="114"/>
    </row>
    <row r="110" spans="3:8" x14ac:dyDescent="0.25">
      <c r="G110" s="114"/>
    </row>
    <row r="111" spans="3:8" x14ac:dyDescent="0.25">
      <c r="G111" s="114"/>
    </row>
    <row r="112" spans="3:8" x14ac:dyDescent="0.25">
      <c r="G112" s="114"/>
    </row>
    <row r="113" spans="7:7" x14ac:dyDescent="0.25">
      <c r="G113" s="114"/>
    </row>
    <row r="114" spans="7:7" x14ac:dyDescent="0.25">
      <c r="G114" s="114"/>
    </row>
    <row r="115" spans="7:7" x14ac:dyDescent="0.25">
      <c r="G115" s="114"/>
    </row>
    <row r="116" spans="7:7" x14ac:dyDescent="0.25">
      <c r="G116" s="114"/>
    </row>
    <row r="117" spans="7:7" x14ac:dyDescent="0.25">
      <c r="G117" s="114"/>
    </row>
    <row r="118" spans="7:7" x14ac:dyDescent="0.25">
      <c r="G118" s="114"/>
    </row>
    <row r="119" spans="7:7" x14ac:dyDescent="0.25">
      <c r="G119" s="114"/>
    </row>
    <row r="120" spans="7:7" x14ac:dyDescent="0.25">
      <c r="G120" s="114"/>
    </row>
    <row r="121" spans="7:7" x14ac:dyDescent="0.25">
      <c r="G121" s="114"/>
    </row>
    <row r="122" spans="7:7" x14ac:dyDescent="0.25">
      <c r="G122" s="114"/>
    </row>
    <row r="123" spans="7:7" x14ac:dyDescent="0.25">
      <c r="G123" s="114"/>
    </row>
    <row r="124" spans="7:7" x14ac:dyDescent="0.25">
      <c r="G124" s="114"/>
    </row>
    <row r="125" spans="7:7" x14ac:dyDescent="0.25">
      <c r="G125" s="114"/>
    </row>
    <row r="126" spans="7:7" x14ac:dyDescent="0.25">
      <c r="G126" s="114"/>
    </row>
    <row r="127" spans="7:7" x14ac:dyDescent="0.25">
      <c r="G127" s="114"/>
    </row>
    <row r="128" spans="7:7" x14ac:dyDescent="0.25">
      <c r="G128" s="114"/>
    </row>
    <row r="129" spans="7:7" x14ac:dyDescent="0.25">
      <c r="G129" s="114"/>
    </row>
    <row r="130" spans="7:7" x14ac:dyDescent="0.25">
      <c r="G130" s="114"/>
    </row>
    <row r="131" spans="7:7" x14ac:dyDescent="0.25">
      <c r="G131" s="114"/>
    </row>
    <row r="132" spans="7:7" x14ac:dyDescent="0.25">
      <c r="G132" s="114"/>
    </row>
  </sheetData>
  <mergeCells count="2">
    <mergeCell ref="D24:H24"/>
    <mergeCell ref="J24:M24"/>
  </mergeCells>
  <conditionalFormatting sqref="D37:E84">
    <cfRule type="expression" dxfId="13" priority="1" stopIfTrue="1">
      <formula>ISNA(D37)</formula>
    </cfRule>
  </conditionalFormatting>
  <hyperlinks>
    <hyperlink ref="A3" location="Contents!A1" display="Return to Contents" xr:uid="{00000000-0004-0000-1000-000000000000}"/>
  </hyperlinks>
  <pageMargins left="0.7" right="0.7" top="0.75" bottom="0.75" header="0.3" footer="0.3"/>
  <pageSetup orientation="landscape" verticalDpi="599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2:AB131"/>
  <sheetViews>
    <sheetView zoomScale="108" zoomScaleNormal="108" workbookViewId="0"/>
  </sheetViews>
  <sheetFormatPr defaultColWidth="9.28515625" defaultRowHeight="15" x14ac:dyDescent="0.25"/>
  <cols>
    <col min="1" max="1" width="9.28515625" style="107"/>
    <col min="2" max="2" width="14.7109375" style="107" customWidth="1"/>
    <col min="3" max="13" width="9.28515625" style="107"/>
    <col min="14" max="15" width="9.28515625" style="108"/>
    <col min="16" max="16" width="9.28515625" style="107"/>
    <col min="17" max="17" width="42.28515625" style="107" customWidth="1"/>
    <col min="18" max="26" width="9.28515625" style="107"/>
    <col min="27" max="28" width="9.28515625" style="108"/>
    <col min="29" max="16384" width="9.28515625" style="107"/>
  </cols>
  <sheetData>
    <row r="2" spans="1:18" ht="15.75" x14ac:dyDescent="0.25">
      <c r="A2" s="31" t="s">
        <v>977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175" t="s">
        <v>235</v>
      </c>
      <c r="R6" s="185" t="s">
        <v>247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6" t="s">
        <v>232</v>
      </c>
      <c r="R7" s="186" t="s">
        <v>248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6" t="s">
        <v>233</v>
      </c>
      <c r="R8" s="186" t="s">
        <v>249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76" t="s">
        <v>234</v>
      </c>
      <c r="R9" s="186" t="s">
        <v>250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Q10" s="337" t="s">
        <v>423</v>
      </c>
      <c r="R10" s="262" t="s">
        <v>424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4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4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4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</row>
    <row r="20" spans="1:14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4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4" spans="1:14" x14ac:dyDescent="0.25">
      <c r="A24"/>
      <c r="B24"/>
      <c r="C24" s="479" t="s">
        <v>270</v>
      </c>
      <c r="D24" s="479"/>
      <c r="E24" s="479"/>
      <c r="F24" s="479"/>
      <c r="G24" s="479"/>
      <c r="H24" s="23"/>
      <c r="I24" s="479" t="s">
        <v>91</v>
      </c>
      <c r="J24" s="479"/>
      <c r="K24" s="479"/>
      <c r="L24" s="479"/>
    </row>
    <row r="25" spans="1:14" x14ac:dyDescent="0.25"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4" x14ac:dyDescent="0.25">
      <c r="A26" s="317"/>
      <c r="B26" s="318" t="s">
        <v>235</v>
      </c>
      <c r="C26" s="68">
        <v>1.8076434548</v>
      </c>
      <c r="D26" s="68">
        <v>2.0201309233</v>
      </c>
      <c r="E26" s="68">
        <v>2.1561672191999999</v>
      </c>
      <c r="F26" s="68">
        <v>2.2578166940000002</v>
      </c>
      <c r="G26" s="68">
        <v>2.2529018603000002</v>
      </c>
      <c r="H26" s="68"/>
      <c r="I26" s="68">
        <f t="shared" ref="I26:L29" si="0">D26-C26</f>
        <v>0.2124874685</v>
      </c>
      <c r="J26" s="68">
        <f t="shared" si="0"/>
        <v>0.13603629589999988</v>
      </c>
      <c r="K26" s="68">
        <f t="shared" si="0"/>
        <v>0.10164947480000031</v>
      </c>
      <c r="L26" s="68">
        <f t="shared" si="0"/>
        <v>-4.9148337000000097E-3</v>
      </c>
      <c r="M26" s="114"/>
      <c r="N26" s="263"/>
    </row>
    <row r="27" spans="1:14" x14ac:dyDescent="0.25">
      <c r="A27" s="317"/>
      <c r="B27" s="318" t="s">
        <v>232</v>
      </c>
      <c r="C27" s="68">
        <v>1.1340982740000001</v>
      </c>
      <c r="D27" s="68">
        <v>1.1096756383999999</v>
      </c>
      <c r="E27" s="68">
        <v>1.0469922520999999</v>
      </c>
      <c r="F27" s="68">
        <v>1.0232189426</v>
      </c>
      <c r="G27" s="68">
        <v>1.1022043205000001</v>
      </c>
      <c r="H27" s="68"/>
      <c r="I27" s="68">
        <f t="shared" si="0"/>
        <v>-2.4422635600000131E-2</v>
      </c>
      <c r="J27" s="68">
        <f t="shared" si="0"/>
        <v>-6.2683386300000032E-2</v>
      </c>
      <c r="K27" s="68">
        <f t="shared" si="0"/>
        <v>-2.3773309499999895E-2</v>
      </c>
      <c r="L27" s="68">
        <f t="shared" si="0"/>
        <v>7.8985377900000042E-2</v>
      </c>
      <c r="M27" s="114"/>
    </row>
    <row r="28" spans="1:14" x14ac:dyDescent="0.25">
      <c r="A28" s="317"/>
      <c r="B28" s="318" t="s">
        <v>233</v>
      </c>
      <c r="C28" s="68">
        <v>0.24087890137000001</v>
      </c>
      <c r="D28" s="68">
        <v>0.22755841918</v>
      </c>
      <c r="E28" s="68">
        <v>0.30134975889999999</v>
      </c>
      <c r="F28" s="68">
        <v>0.30388228851999999</v>
      </c>
      <c r="G28" s="68">
        <v>0.25862409397000002</v>
      </c>
      <c r="H28" s="68"/>
      <c r="I28" s="68">
        <f t="shared" si="0"/>
        <v>-1.332048219000001E-2</v>
      </c>
      <c r="J28" s="68">
        <f t="shared" si="0"/>
        <v>7.3791339719999988E-2</v>
      </c>
      <c r="K28" s="68">
        <f t="shared" si="0"/>
        <v>2.5325296200000014E-3</v>
      </c>
      <c r="L28" s="68">
        <f t="shared" si="0"/>
        <v>-4.5258194549999964E-2</v>
      </c>
      <c r="M28" s="114"/>
    </row>
    <row r="29" spans="1:14" x14ac:dyDescent="0.25">
      <c r="A29" s="317"/>
      <c r="B29" s="319" t="s">
        <v>234</v>
      </c>
      <c r="C29" s="320">
        <v>0.25750265205</v>
      </c>
      <c r="D29" s="320">
        <v>0</v>
      </c>
      <c r="E29" s="320">
        <v>0</v>
      </c>
      <c r="F29" s="320">
        <v>0</v>
      </c>
      <c r="G29" s="320">
        <v>0</v>
      </c>
      <c r="H29" s="320"/>
      <c r="I29" s="320">
        <f t="shared" si="0"/>
        <v>-0.25750265205</v>
      </c>
      <c r="J29" s="320">
        <f t="shared" si="0"/>
        <v>0</v>
      </c>
      <c r="K29" s="320">
        <f t="shared" si="0"/>
        <v>0</v>
      </c>
      <c r="L29" s="320">
        <f t="shared" si="0"/>
        <v>0</v>
      </c>
      <c r="M29" s="114"/>
    </row>
    <row r="30" spans="1:14" x14ac:dyDescent="0.25">
      <c r="B30" s="2" t="s">
        <v>216</v>
      </c>
      <c r="C30" s="5">
        <f>+SUM(C26:C29)</f>
        <v>3.4401232822200001</v>
      </c>
      <c r="D30" s="5">
        <f>+SUM(D26:D29)</f>
        <v>3.3573649808799999</v>
      </c>
      <c r="E30" s="5">
        <f>+SUM(E26:E29)</f>
        <v>3.5045092301999996</v>
      </c>
      <c r="F30" s="5">
        <f>+SUM(F26:F29)</f>
        <v>3.5849179251200005</v>
      </c>
      <c r="G30" s="5">
        <f>+SUM(G26:G29)</f>
        <v>3.61373027477</v>
      </c>
      <c r="H30" s="5"/>
      <c r="I30" s="5">
        <f>+SUM(I26:I29)</f>
        <v>-8.2758301340000145E-2</v>
      </c>
      <c r="J30" s="5">
        <f>+SUM(J26:J29)</f>
        <v>0.14714424931999984</v>
      </c>
      <c r="K30" s="5">
        <f>+SUM(K26:K29)</f>
        <v>8.0408694920000412E-2</v>
      </c>
      <c r="L30" s="5">
        <f>+SUM(L26:L29)</f>
        <v>2.8812349650000069E-2</v>
      </c>
      <c r="M30" s="114"/>
    </row>
    <row r="31" spans="1:14" x14ac:dyDescent="0.25">
      <c r="B31" s="278" t="s">
        <v>1007</v>
      </c>
      <c r="C31"/>
      <c r="D31" s="2"/>
      <c r="E31"/>
      <c r="F31"/>
      <c r="G31"/>
      <c r="H31"/>
      <c r="I31" s="2"/>
      <c r="J31" s="19"/>
      <c r="K31" s="19"/>
      <c r="L31" s="19"/>
    </row>
    <row r="35" spans="1:7" x14ac:dyDescent="0.25">
      <c r="A35" s="119"/>
      <c r="B35" s="119"/>
      <c r="C35" s="119" t="s">
        <v>251</v>
      </c>
      <c r="D35" s="119" t="s">
        <v>223</v>
      </c>
      <c r="E35" s="344" t="s">
        <v>222</v>
      </c>
      <c r="F35" s="344" t="s">
        <v>457</v>
      </c>
    </row>
    <row r="36" spans="1:7" x14ac:dyDescent="0.25">
      <c r="A36" s="119">
        <f t="shared" ref="A36:A83" si="1">YEAR(B36)</f>
        <v>2022</v>
      </c>
      <c r="B36" s="331">
        <v>44562</v>
      </c>
      <c r="C36" s="359">
        <v>3.979196</v>
      </c>
      <c r="D36" s="111" t="e">
        <v>#N/A</v>
      </c>
      <c r="E36" s="358"/>
      <c r="F36" s="358">
        <v>3.979196</v>
      </c>
      <c r="G36" s="113"/>
    </row>
    <row r="37" spans="1:7" x14ac:dyDescent="0.25">
      <c r="A37" s="119">
        <f t="shared" si="1"/>
        <v>2022</v>
      </c>
      <c r="B37" s="331">
        <v>44593</v>
      </c>
      <c r="C37" s="359">
        <v>3.729911</v>
      </c>
      <c r="D37" s="111" t="e">
        <v>#N/A</v>
      </c>
      <c r="E37" s="358">
        <f t="shared" ref="E37:E46" si="2">AVERAGEIF($A$36:$A$97,A37,$F$36:$F$97)</f>
        <v>3.3594551666666663</v>
      </c>
      <c r="F37" s="358">
        <v>3.729911</v>
      </c>
      <c r="G37" s="113"/>
    </row>
    <row r="38" spans="1:7" x14ac:dyDescent="0.25">
      <c r="A38" s="119">
        <f t="shared" si="1"/>
        <v>2022</v>
      </c>
      <c r="B38" s="331">
        <v>44621</v>
      </c>
      <c r="C38" s="359">
        <v>3.5920480000000001</v>
      </c>
      <c r="D38" s="111" t="e">
        <v>#N/A</v>
      </c>
      <c r="E38" s="358">
        <f t="shared" si="2"/>
        <v>3.3594551666666663</v>
      </c>
      <c r="F38" s="358">
        <v>3.5920480000000001</v>
      </c>
      <c r="G38" s="113"/>
    </row>
    <row r="39" spans="1:7" x14ac:dyDescent="0.25">
      <c r="A39" s="119">
        <f t="shared" si="1"/>
        <v>2022</v>
      </c>
      <c r="B39" s="331">
        <v>44652</v>
      </c>
      <c r="C39" s="359">
        <v>3.2634910000000001</v>
      </c>
      <c r="D39" s="111" t="e">
        <v>#N/A</v>
      </c>
      <c r="E39" s="358">
        <f t="shared" si="2"/>
        <v>3.3594551666666663</v>
      </c>
      <c r="F39" s="358">
        <v>3.2634910000000001</v>
      </c>
      <c r="G39" s="113"/>
    </row>
    <row r="40" spans="1:7" x14ac:dyDescent="0.25">
      <c r="A40" s="119">
        <f t="shared" si="1"/>
        <v>2022</v>
      </c>
      <c r="B40" s="331">
        <v>44682</v>
      </c>
      <c r="C40" s="359">
        <v>3.030122</v>
      </c>
      <c r="D40" s="111" t="e">
        <v>#N/A</v>
      </c>
      <c r="E40" s="358">
        <f t="shared" si="2"/>
        <v>3.3594551666666663</v>
      </c>
      <c r="F40" s="358">
        <v>3.030122</v>
      </c>
      <c r="G40" s="113"/>
    </row>
    <row r="41" spans="1:7" x14ac:dyDescent="0.25">
      <c r="A41" s="119">
        <f t="shared" si="1"/>
        <v>2022</v>
      </c>
      <c r="B41" s="331">
        <v>44713</v>
      </c>
      <c r="C41" s="359">
        <v>3.2429830000000002</v>
      </c>
      <c r="D41" s="111" t="e">
        <v>#N/A</v>
      </c>
      <c r="E41" s="358">
        <f t="shared" si="2"/>
        <v>3.3594551666666663</v>
      </c>
      <c r="F41" s="358">
        <v>3.2429830000000002</v>
      </c>
      <c r="G41" s="113"/>
    </row>
    <row r="42" spans="1:7" x14ac:dyDescent="0.25">
      <c r="A42" s="119">
        <f t="shared" si="1"/>
        <v>2022</v>
      </c>
      <c r="B42" s="331">
        <v>44743</v>
      </c>
      <c r="C42" s="359">
        <v>3.3529719999999998</v>
      </c>
      <c r="D42" s="111" t="e">
        <v>#N/A</v>
      </c>
      <c r="E42" s="358">
        <f t="shared" si="2"/>
        <v>3.3594551666666663</v>
      </c>
      <c r="F42" s="358">
        <v>3.3529719999999998</v>
      </c>
      <c r="G42" s="113"/>
    </row>
    <row r="43" spans="1:7" x14ac:dyDescent="0.25">
      <c r="A43" s="119">
        <f t="shared" si="1"/>
        <v>2022</v>
      </c>
      <c r="B43" s="331">
        <v>44774</v>
      </c>
      <c r="C43" s="359">
        <v>2.9958999999999998</v>
      </c>
      <c r="D43" s="111" t="e">
        <v>#N/A</v>
      </c>
      <c r="E43" s="358">
        <f t="shared" si="2"/>
        <v>3.3594551666666663</v>
      </c>
      <c r="F43" s="358">
        <v>2.9958999999999998</v>
      </c>
      <c r="G43" s="113"/>
    </row>
    <row r="44" spans="1:7" x14ac:dyDescent="0.25">
      <c r="A44" s="119">
        <f t="shared" si="1"/>
        <v>2022</v>
      </c>
      <c r="B44" s="331">
        <v>44805</v>
      </c>
      <c r="C44" s="359">
        <v>3.1597019999999998</v>
      </c>
      <c r="D44" s="111" t="e">
        <v>#N/A</v>
      </c>
      <c r="E44" s="358">
        <f t="shared" si="2"/>
        <v>3.3594551666666663</v>
      </c>
      <c r="F44" s="358">
        <v>3.1597019999999998</v>
      </c>
      <c r="G44" s="113"/>
    </row>
    <row r="45" spans="1:7" x14ac:dyDescent="0.25">
      <c r="A45" s="119">
        <f t="shared" si="1"/>
        <v>2022</v>
      </c>
      <c r="B45" s="331">
        <v>44835</v>
      </c>
      <c r="C45" s="359">
        <v>3.225158</v>
      </c>
      <c r="D45" s="111" t="e">
        <v>#N/A</v>
      </c>
      <c r="E45" s="358">
        <f t="shared" si="2"/>
        <v>3.3594551666666663</v>
      </c>
      <c r="F45" s="358">
        <v>3.225158</v>
      </c>
      <c r="G45" s="113"/>
    </row>
    <row r="46" spans="1:7" x14ac:dyDescent="0.25">
      <c r="A46" s="119">
        <f t="shared" si="1"/>
        <v>2022</v>
      </c>
      <c r="B46" s="331">
        <v>44866</v>
      </c>
      <c r="C46" s="359">
        <v>3.4231950000000002</v>
      </c>
      <c r="D46" s="111" t="e">
        <v>#N/A</v>
      </c>
      <c r="E46" s="358">
        <f t="shared" si="2"/>
        <v>3.3594551666666663</v>
      </c>
      <c r="F46" s="358">
        <v>3.4231950000000002</v>
      </c>
      <c r="G46" s="113"/>
    </row>
    <row r="47" spans="1:7" x14ac:dyDescent="0.25">
      <c r="A47" s="119">
        <f t="shared" si="1"/>
        <v>2022</v>
      </c>
      <c r="B47" s="331">
        <v>44896</v>
      </c>
      <c r="C47" s="359">
        <v>3.318784</v>
      </c>
      <c r="D47" s="111" t="e">
        <v>#N/A</v>
      </c>
      <c r="E47" s="358"/>
      <c r="F47" s="358">
        <v>3.318784</v>
      </c>
      <c r="G47" s="113"/>
    </row>
    <row r="48" spans="1:7" x14ac:dyDescent="0.25">
      <c r="A48" s="119">
        <f t="shared" si="1"/>
        <v>2023</v>
      </c>
      <c r="B48" s="331">
        <v>44927</v>
      </c>
      <c r="C48" s="359">
        <v>3.650852</v>
      </c>
      <c r="D48" s="111" t="e">
        <v>#N/A</v>
      </c>
      <c r="E48" s="358"/>
      <c r="F48" s="358">
        <v>3.650852</v>
      </c>
      <c r="G48" s="113"/>
    </row>
    <row r="49" spans="1:7" x14ac:dyDescent="0.25">
      <c r="A49" s="119">
        <f t="shared" si="1"/>
        <v>2023</v>
      </c>
      <c r="B49" s="331">
        <v>44958</v>
      </c>
      <c r="C49" s="359">
        <v>3.6074359999999999</v>
      </c>
      <c r="D49" s="111" t="e">
        <v>#N/A</v>
      </c>
      <c r="E49" s="358">
        <f t="shared" ref="E49:E58" si="3">AVERAGEIF($A$36:$A$97,A49,$F$36:$F$97)</f>
        <v>3.5046695833333339</v>
      </c>
      <c r="F49" s="358">
        <v>3.6074359999999999</v>
      </c>
      <c r="G49" s="113"/>
    </row>
    <row r="50" spans="1:7" x14ac:dyDescent="0.25">
      <c r="A50" s="119">
        <f t="shared" si="1"/>
        <v>2023</v>
      </c>
      <c r="B50" s="331">
        <v>44986</v>
      </c>
      <c r="C50" s="359">
        <v>3.3423690000000001</v>
      </c>
      <c r="D50" s="111" t="e">
        <v>#N/A</v>
      </c>
      <c r="E50" s="358">
        <f t="shared" si="3"/>
        <v>3.5046695833333339</v>
      </c>
      <c r="F50" s="358">
        <v>3.3423690000000001</v>
      </c>
      <c r="G50" s="113"/>
    </row>
    <row r="51" spans="1:7" x14ac:dyDescent="0.25">
      <c r="A51" s="119">
        <f t="shared" si="1"/>
        <v>2023</v>
      </c>
      <c r="B51" s="331">
        <v>45017</v>
      </c>
      <c r="C51" s="359">
        <v>3.3552409999999999</v>
      </c>
      <c r="D51" s="111" t="e">
        <v>#N/A</v>
      </c>
      <c r="E51" s="358">
        <f t="shared" si="3"/>
        <v>3.5046695833333339</v>
      </c>
      <c r="F51" s="358">
        <v>3.3552409999999999</v>
      </c>
      <c r="G51" s="113"/>
    </row>
    <row r="52" spans="1:7" x14ac:dyDescent="0.25">
      <c r="A52" s="119">
        <f t="shared" si="1"/>
        <v>2023</v>
      </c>
      <c r="B52" s="331">
        <v>45047</v>
      </c>
      <c r="C52" s="359">
        <v>3.3240120000000002</v>
      </c>
      <c r="D52" s="111" t="e">
        <v>#N/A</v>
      </c>
      <c r="E52" s="358">
        <f t="shared" si="3"/>
        <v>3.5046695833333339</v>
      </c>
      <c r="F52" s="358">
        <v>3.3240120000000002</v>
      </c>
      <c r="G52" s="113"/>
    </row>
    <row r="53" spans="1:7" x14ac:dyDescent="0.25">
      <c r="A53" s="119">
        <f t="shared" si="1"/>
        <v>2023</v>
      </c>
      <c r="B53" s="331">
        <v>45078</v>
      </c>
      <c r="C53" s="359">
        <v>3.2845170000000001</v>
      </c>
      <c r="D53" s="111" t="e">
        <v>#N/A</v>
      </c>
      <c r="E53" s="358">
        <f t="shared" si="3"/>
        <v>3.5046695833333339</v>
      </c>
      <c r="F53" s="358">
        <v>3.2845170000000001</v>
      </c>
      <c r="G53" s="113"/>
    </row>
    <row r="54" spans="1:7" x14ac:dyDescent="0.25">
      <c r="A54" s="119">
        <f t="shared" si="1"/>
        <v>2023</v>
      </c>
      <c r="B54" s="331">
        <v>45108</v>
      </c>
      <c r="C54" s="359">
        <v>3.4490159999999999</v>
      </c>
      <c r="D54" s="111" t="e">
        <v>#N/A</v>
      </c>
      <c r="E54" s="358">
        <f t="shared" si="3"/>
        <v>3.5046695833333339</v>
      </c>
      <c r="F54" s="358">
        <v>3.4490159999999999</v>
      </c>
      <c r="G54" s="113"/>
    </row>
    <row r="55" spans="1:7" x14ac:dyDescent="0.25">
      <c r="A55" s="119">
        <f t="shared" si="1"/>
        <v>2023</v>
      </c>
      <c r="B55" s="331">
        <v>45139</v>
      </c>
      <c r="C55" s="359">
        <v>3.2286809999999999</v>
      </c>
      <c r="D55" s="111" t="e">
        <v>#N/A</v>
      </c>
      <c r="E55" s="358">
        <f t="shared" si="3"/>
        <v>3.5046695833333339</v>
      </c>
      <c r="F55" s="358">
        <v>3.2286809999999999</v>
      </c>
      <c r="G55" s="113"/>
    </row>
    <row r="56" spans="1:7" x14ac:dyDescent="0.25">
      <c r="A56" s="119">
        <f t="shared" si="1"/>
        <v>2023</v>
      </c>
      <c r="B56" s="331">
        <v>45170</v>
      </c>
      <c r="C56" s="359">
        <v>3.2756880000000002</v>
      </c>
      <c r="D56" s="111" t="e">
        <v>#N/A</v>
      </c>
      <c r="E56" s="358">
        <f t="shared" si="3"/>
        <v>3.5046695833333339</v>
      </c>
      <c r="F56" s="358">
        <v>3.2756880000000002</v>
      </c>
      <c r="G56" s="113"/>
    </row>
    <row r="57" spans="1:7" x14ac:dyDescent="0.25">
      <c r="A57" s="119">
        <f t="shared" si="1"/>
        <v>2023</v>
      </c>
      <c r="B57" s="331">
        <v>45200</v>
      </c>
      <c r="C57" s="359">
        <v>3.4992489999999998</v>
      </c>
      <c r="D57" s="111" t="e">
        <v>#N/A</v>
      </c>
      <c r="E57" s="358">
        <f t="shared" si="3"/>
        <v>3.5046695833333339</v>
      </c>
      <c r="F57" s="358">
        <v>3.4992489999999998</v>
      </c>
      <c r="G57" s="113"/>
    </row>
    <row r="58" spans="1:7" x14ac:dyDescent="0.25">
      <c r="A58" s="119">
        <f t="shared" si="1"/>
        <v>2023</v>
      </c>
      <c r="B58" s="331">
        <v>45231</v>
      </c>
      <c r="C58" s="359">
        <v>3.8534619999999999</v>
      </c>
      <c r="D58" s="111" t="e">
        <v>#N/A</v>
      </c>
      <c r="E58" s="358">
        <f t="shared" si="3"/>
        <v>3.5046695833333339</v>
      </c>
      <c r="F58" s="358">
        <v>3.8534619999999999</v>
      </c>
      <c r="G58" s="113"/>
    </row>
    <row r="59" spans="1:7" x14ac:dyDescent="0.25">
      <c r="A59" s="119">
        <f t="shared" si="1"/>
        <v>2023</v>
      </c>
      <c r="B59" s="331">
        <v>45261</v>
      </c>
      <c r="C59" s="359">
        <v>4.1855120000000001</v>
      </c>
      <c r="D59" s="111" t="e">
        <v>#N/A</v>
      </c>
      <c r="E59" s="358"/>
      <c r="F59" s="358">
        <v>4.1855120000000001</v>
      </c>
      <c r="G59" s="113"/>
    </row>
    <row r="60" spans="1:7" x14ac:dyDescent="0.25">
      <c r="A60" s="119">
        <f t="shared" si="1"/>
        <v>2024</v>
      </c>
      <c r="B60" s="331">
        <v>45292</v>
      </c>
      <c r="C60" s="359">
        <v>3.9340290000000002</v>
      </c>
      <c r="D60" s="111" t="e">
        <v>#N/A</v>
      </c>
      <c r="E60" s="358"/>
      <c r="F60" s="358">
        <v>3.9340290000000002</v>
      </c>
      <c r="G60" s="113"/>
    </row>
    <row r="61" spans="1:7" x14ac:dyDescent="0.25">
      <c r="A61" s="119">
        <f t="shared" si="1"/>
        <v>2024</v>
      </c>
      <c r="B61" s="331">
        <v>45323</v>
      </c>
      <c r="C61" s="359">
        <v>3.8643649999999998</v>
      </c>
      <c r="D61" s="111" t="e">
        <v>#N/A</v>
      </c>
      <c r="E61" s="358">
        <f t="shared" ref="E61:E70" si="4">AVERAGEIF($A$36:$A$97,A61,$F$36:$F$97)</f>
        <v>3.5857177144333332</v>
      </c>
      <c r="F61" s="358">
        <v>3.8643649999999998</v>
      </c>
      <c r="G61" s="113"/>
    </row>
    <row r="62" spans="1:7" x14ac:dyDescent="0.25">
      <c r="A62" s="119">
        <f t="shared" si="1"/>
        <v>2024</v>
      </c>
      <c r="B62" s="331">
        <v>45352</v>
      </c>
      <c r="C62" s="359">
        <v>3.5970759999999999</v>
      </c>
      <c r="D62" s="111" t="e">
        <v>#N/A</v>
      </c>
      <c r="E62" s="358">
        <f t="shared" si="4"/>
        <v>3.5857177144333332</v>
      </c>
      <c r="F62" s="358">
        <v>3.5970759999999999</v>
      </c>
      <c r="G62" s="113"/>
    </row>
    <row r="63" spans="1:7" x14ac:dyDescent="0.25">
      <c r="A63" s="119">
        <f t="shared" si="1"/>
        <v>2024</v>
      </c>
      <c r="B63" s="331">
        <v>45383</v>
      </c>
      <c r="C63" s="359">
        <v>3.3293270000000001</v>
      </c>
      <c r="D63" s="111" t="e">
        <v>#N/A</v>
      </c>
      <c r="E63" s="358">
        <f t="shared" si="4"/>
        <v>3.5857177144333332</v>
      </c>
      <c r="F63" s="358">
        <v>3.3293270000000001</v>
      </c>
      <c r="G63" s="113"/>
    </row>
    <row r="64" spans="1:7" x14ac:dyDescent="0.25">
      <c r="A64" s="119">
        <f t="shared" si="1"/>
        <v>2024</v>
      </c>
      <c r="B64" s="331">
        <v>45413</v>
      </c>
      <c r="C64" s="359">
        <v>3.471349</v>
      </c>
      <c r="D64" s="111" t="e">
        <v>#N/A</v>
      </c>
      <c r="E64" s="358">
        <f t="shared" si="4"/>
        <v>3.5857177144333332</v>
      </c>
      <c r="F64" s="358">
        <v>3.471349</v>
      </c>
      <c r="G64" s="113"/>
    </row>
    <row r="65" spans="1:7" x14ac:dyDescent="0.25">
      <c r="A65" s="119">
        <f t="shared" si="1"/>
        <v>2024</v>
      </c>
      <c r="B65" s="331">
        <v>45444</v>
      </c>
      <c r="C65" s="359">
        <v>3.363175</v>
      </c>
      <c r="D65" s="111" t="e">
        <v>#N/A</v>
      </c>
      <c r="E65" s="358">
        <f t="shared" si="4"/>
        <v>3.5857177144333332</v>
      </c>
      <c r="F65" s="358">
        <v>3.363175</v>
      </c>
      <c r="G65" s="113"/>
    </row>
    <row r="66" spans="1:7" x14ac:dyDescent="0.25">
      <c r="A66" s="119">
        <f t="shared" si="1"/>
        <v>2024</v>
      </c>
      <c r="B66" s="331">
        <v>45474</v>
      </c>
      <c r="C66" s="359">
        <v>3.0990869999999999</v>
      </c>
      <c r="D66" s="111" t="e">
        <v>#N/A</v>
      </c>
      <c r="E66" s="358">
        <f t="shared" si="4"/>
        <v>3.5857177144333332</v>
      </c>
      <c r="F66" s="358">
        <v>3.0990869999999999</v>
      </c>
      <c r="G66" s="113"/>
    </row>
    <row r="67" spans="1:7" x14ac:dyDescent="0.25">
      <c r="A67" s="119">
        <f t="shared" si="1"/>
        <v>2024</v>
      </c>
      <c r="B67" s="331">
        <v>45505</v>
      </c>
      <c r="C67" s="359">
        <v>3.4426079999999999</v>
      </c>
      <c r="D67" s="111" t="e">
        <v>#N/A</v>
      </c>
      <c r="E67" s="358">
        <f t="shared" si="4"/>
        <v>3.5857177144333332</v>
      </c>
      <c r="F67" s="358">
        <v>3.4426079999999999</v>
      </c>
      <c r="G67" s="113"/>
    </row>
    <row r="68" spans="1:7" x14ac:dyDescent="0.25">
      <c r="A68" s="119">
        <f t="shared" si="1"/>
        <v>2024</v>
      </c>
      <c r="B68" s="331">
        <v>45536</v>
      </c>
      <c r="C68" s="359">
        <v>3.6655150000000001</v>
      </c>
      <c r="D68" s="111" t="e">
        <v>#N/A</v>
      </c>
      <c r="E68" s="358">
        <f t="shared" si="4"/>
        <v>3.5857177144333332</v>
      </c>
      <c r="F68" s="358">
        <v>3.6655150000000001</v>
      </c>
      <c r="G68" s="113"/>
    </row>
    <row r="69" spans="1:7" x14ac:dyDescent="0.25">
      <c r="A69" s="119">
        <f t="shared" si="1"/>
        <v>2024</v>
      </c>
      <c r="B69" s="331">
        <v>45566</v>
      </c>
      <c r="C69" s="359">
        <v>3.5547157065000001</v>
      </c>
      <c r="D69" s="111" t="e">
        <v>#N/A</v>
      </c>
      <c r="E69" s="358">
        <f t="shared" si="4"/>
        <v>3.5857177144333332</v>
      </c>
      <c r="F69" s="358">
        <v>3.5547157065000001</v>
      </c>
      <c r="G69" s="113"/>
    </row>
    <row r="70" spans="1:7" x14ac:dyDescent="0.25">
      <c r="A70" s="119">
        <f t="shared" si="1"/>
        <v>2024</v>
      </c>
      <c r="B70" s="331">
        <v>45597</v>
      </c>
      <c r="C70" s="359">
        <v>3.7203038667000001</v>
      </c>
      <c r="D70" s="111">
        <v>3.7203038667000001</v>
      </c>
      <c r="E70" s="358">
        <f t="shared" si="4"/>
        <v>3.5857177144333332</v>
      </c>
      <c r="F70" s="358">
        <v>3.7203038667000001</v>
      </c>
      <c r="G70" s="113"/>
    </row>
    <row r="71" spans="1:7" x14ac:dyDescent="0.25">
      <c r="A71" s="119">
        <f t="shared" si="1"/>
        <v>2024</v>
      </c>
      <c r="B71" s="331">
        <v>45627</v>
      </c>
      <c r="C71" s="359" t="e">
        <v>#N/A</v>
      </c>
      <c r="D71" s="111">
        <v>3.9870619999999999</v>
      </c>
      <c r="E71" s="358"/>
      <c r="F71" s="358">
        <v>3.9870619999999999</v>
      </c>
      <c r="G71" s="113"/>
    </row>
    <row r="72" spans="1:7" x14ac:dyDescent="0.25">
      <c r="A72" s="119">
        <f t="shared" si="1"/>
        <v>2025</v>
      </c>
      <c r="B72" s="331">
        <v>45658</v>
      </c>
      <c r="C72" s="359" t="e">
        <v>#N/A</v>
      </c>
      <c r="D72" s="111">
        <v>4.1205179999999997</v>
      </c>
      <c r="E72" s="358"/>
      <c r="F72" s="358">
        <v>4.1205179999999997</v>
      </c>
      <c r="G72" s="113"/>
    </row>
    <row r="73" spans="1:7" x14ac:dyDescent="0.25">
      <c r="A73" s="119">
        <f t="shared" si="1"/>
        <v>2025</v>
      </c>
      <c r="B73" s="331">
        <v>45689</v>
      </c>
      <c r="C73" s="359" t="e">
        <v>#N/A</v>
      </c>
      <c r="D73" s="111">
        <v>3.8163640000000001</v>
      </c>
      <c r="E73" s="358">
        <f t="shared" ref="E73:E82" si="5">AVERAGEIF($A$36:$A$97,A73,$F$36:$F$97)</f>
        <v>3.6143300000000003</v>
      </c>
      <c r="F73" s="358">
        <v>3.8163640000000001</v>
      </c>
      <c r="G73" s="113"/>
    </row>
    <row r="74" spans="1:7" x14ac:dyDescent="0.25">
      <c r="A74" s="119">
        <f t="shared" si="1"/>
        <v>2025</v>
      </c>
      <c r="B74" s="331">
        <v>45717</v>
      </c>
      <c r="C74" s="359" t="e">
        <v>#N/A</v>
      </c>
      <c r="D74" s="111">
        <v>3.6197889999999999</v>
      </c>
      <c r="E74" s="358">
        <f t="shared" si="5"/>
        <v>3.6143300000000003</v>
      </c>
      <c r="F74" s="358">
        <v>3.6197889999999999</v>
      </c>
      <c r="G74" s="113"/>
    </row>
    <row r="75" spans="1:7" x14ac:dyDescent="0.25">
      <c r="A75" s="119">
        <f t="shared" si="1"/>
        <v>2025</v>
      </c>
      <c r="B75" s="331">
        <v>45748</v>
      </c>
      <c r="C75" s="359" t="e">
        <v>#N/A</v>
      </c>
      <c r="D75" s="111">
        <v>3.4127679999999998</v>
      </c>
      <c r="E75" s="358">
        <f t="shared" si="5"/>
        <v>3.6143300000000003</v>
      </c>
      <c r="F75" s="358">
        <v>3.4127679999999998</v>
      </c>
      <c r="G75" s="113"/>
    </row>
    <row r="76" spans="1:7" x14ac:dyDescent="0.25">
      <c r="A76" s="119">
        <f t="shared" si="1"/>
        <v>2025</v>
      </c>
      <c r="B76" s="331">
        <v>45778</v>
      </c>
      <c r="C76" s="359" t="e">
        <v>#N/A</v>
      </c>
      <c r="D76" s="111">
        <v>3.300494</v>
      </c>
      <c r="E76" s="358">
        <f t="shared" si="5"/>
        <v>3.6143300000000003</v>
      </c>
      <c r="F76" s="358">
        <v>3.300494</v>
      </c>
      <c r="G76" s="113"/>
    </row>
    <row r="77" spans="1:7" x14ac:dyDescent="0.25">
      <c r="A77" s="119">
        <f t="shared" si="1"/>
        <v>2025</v>
      </c>
      <c r="B77" s="331">
        <v>45809</v>
      </c>
      <c r="C77" s="359" t="e">
        <v>#N/A</v>
      </c>
      <c r="D77" s="111">
        <v>3.3155939999999999</v>
      </c>
      <c r="E77" s="358">
        <f t="shared" si="5"/>
        <v>3.6143300000000003</v>
      </c>
      <c r="F77" s="358">
        <v>3.3155939999999999</v>
      </c>
      <c r="G77" s="113"/>
    </row>
    <row r="78" spans="1:7" x14ac:dyDescent="0.25">
      <c r="A78" s="119">
        <f t="shared" si="1"/>
        <v>2025</v>
      </c>
      <c r="B78" s="331">
        <v>45839</v>
      </c>
      <c r="C78" s="359" t="e">
        <v>#N/A</v>
      </c>
      <c r="D78" s="111">
        <v>3.4073380000000002</v>
      </c>
      <c r="E78" s="358">
        <f t="shared" si="5"/>
        <v>3.6143300000000003</v>
      </c>
      <c r="F78" s="358">
        <v>3.4073380000000002</v>
      </c>
      <c r="G78" s="113"/>
    </row>
    <row r="79" spans="1:7" x14ac:dyDescent="0.25">
      <c r="A79" s="119">
        <f t="shared" si="1"/>
        <v>2025</v>
      </c>
      <c r="B79" s="331">
        <v>45870</v>
      </c>
      <c r="C79" s="359" t="e">
        <v>#N/A</v>
      </c>
      <c r="D79" s="111">
        <v>3.3432930000000001</v>
      </c>
      <c r="E79" s="358">
        <f t="shared" si="5"/>
        <v>3.6143300000000003</v>
      </c>
      <c r="F79" s="358">
        <v>3.3432930000000001</v>
      </c>
      <c r="G79" s="113"/>
    </row>
    <row r="80" spans="1:7" x14ac:dyDescent="0.25">
      <c r="A80" s="119">
        <f t="shared" si="1"/>
        <v>2025</v>
      </c>
      <c r="B80" s="331">
        <v>45901</v>
      </c>
      <c r="C80" s="359" t="e">
        <v>#N/A</v>
      </c>
      <c r="D80" s="111">
        <v>3.4107310000000002</v>
      </c>
      <c r="E80" s="358">
        <f t="shared" si="5"/>
        <v>3.6143300000000003</v>
      </c>
      <c r="F80" s="358">
        <v>3.4107310000000002</v>
      </c>
      <c r="G80" s="113"/>
    </row>
    <row r="81" spans="1:7" x14ac:dyDescent="0.25">
      <c r="A81" s="119">
        <f t="shared" si="1"/>
        <v>2025</v>
      </c>
      <c r="B81" s="331">
        <v>45931</v>
      </c>
      <c r="C81" s="359" t="e">
        <v>#N/A</v>
      </c>
      <c r="D81" s="111">
        <v>3.6989529999999999</v>
      </c>
      <c r="E81" s="358">
        <f t="shared" si="5"/>
        <v>3.6143300000000003</v>
      </c>
      <c r="F81" s="358">
        <v>3.6989529999999999</v>
      </c>
      <c r="G81" s="113"/>
    </row>
    <row r="82" spans="1:7" x14ac:dyDescent="0.25">
      <c r="A82" s="119">
        <f t="shared" si="1"/>
        <v>2025</v>
      </c>
      <c r="B82" s="331">
        <v>45962</v>
      </c>
      <c r="C82" s="359" t="e">
        <v>#N/A</v>
      </c>
      <c r="D82" s="111">
        <v>3.9309530000000001</v>
      </c>
      <c r="E82" s="358">
        <f t="shared" si="5"/>
        <v>3.6143300000000003</v>
      </c>
      <c r="F82" s="358">
        <v>3.9309530000000001</v>
      </c>
      <c r="G82" s="113"/>
    </row>
    <row r="83" spans="1:7" x14ac:dyDescent="0.25">
      <c r="A83" s="119">
        <f t="shared" si="1"/>
        <v>2025</v>
      </c>
      <c r="B83" s="331">
        <v>45992</v>
      </c>
      <c r="C83" s="359" t="e">
        <v>#N/A</v>
      </c>
      <c r="D83" s="111">
        <v>3.9951650000000001</v>
      </c>
      <c r="E83" s="358"/>
      <c r="F83" s="358">
        <v>3.9951650000000001</v>
      </c>
      <c r="G83" s="113"/>
    </row>
    <row r="84" spans="1:7" x14ac:dyDescent="0.25">
      <c r="B84" s="109"/>
      <c r="D84" s="114"/>
      <c r="F84" s="114"/>
      <c r="G84" s="113"/>
    </row>
    <row r="85" spans="1:7" x14ac:dyDescent="0.25">
      <c r="B85" s="109"/>
      <c r="D85" s="114"/>
      <c r="F85" s="114"/>
      <c r="G85" s="113"/>
    </row>
    <row r="86" spans="1:7" x14ac:dyDescent="0.25">
      <c r="B86" s="109"/>
      <c r="D86" s="114"/>
      <c r="F86" s="114"/>
      <c r="G86" s="113"/>
    </row>
    <row r="87" spans="1:7" x14ac:dyDescent="0.25">
      <c r="B87" s="109"/>
      <c r="D87" s="114"/>
      <c r="F87" s="114"/>
      <c r="G87" s="113"/>
    </row>
    <row r="88" spans="1:7" x14ac:dyDescent="0.25">
      <c r="B88" s="109"/>
      <c r="D88" s="114"/>
      <c r="F88" s="114"/>
      <c r="G88" s="113"/>
    </row>
    <row r="89" spans="1:7" x14ac:dyDescent="0.25">
      <c r="A89" s="4"/>
      <c r="B89" s="4" t="s">
        <v>0</v>
      </c>
      <c r="D89" s="114"/>
      <c r="F89" s="114"/>
      <c r="G89" s="113"/>
    </row>
    <row r="90" spans="1:7" x14ac:dyDescent="0.25">
      <c r="A90">
        <v>2.5</v>
      </c>
      <c r="B90" s="5">
        <v>-0.25</v>
      </c>
      <c r="D90" s="114"/>
      <c r="F90" s="114"/>
      <c r="G90" s="113"/>
    </row>
    <row r="91" spans="1:7" x14ac:dyDescent="0.25">
      <c r="A91">
        <v>2.5</v>
      </c>
      <c r="B91" s="5">
        <v>0.5</v>
      </c>
      <c r="D91" s="114"/>
      <c r="F91" s="114"/>
      <c r="G91" s="113"/>
    </row>
    <row r="92" spans="1:7" x14ac:dyDescent="0.25">
      <c r="B92" s="109"/>
      <c r="D92" s="114"/>
      <c r="F92" s="114"/>
      <c r="G92" s="113"/>
    </row>
    <row r="93" spans="1:7" x14ac:dyDescent="0.25">
      <c r="B93" s="109"/>
      <c r="D93" s="114"/>
      <c r="F93" s="114"/>
      <c r="G93" s="113"/>
    </row>
    <row r="94" spans="1:7" x14ac:dyDescent="0.25">
      <c r="B94" s="109"/>
      <c r="D94" s="114"/>
      <c r="F94" s="114"/>
      <c r="G94" s="113"/>
    </row>
    <row r="95" spans="1:7" x14ac:dyDescent="0.25">
      <c r="B95" s="109"/>
      <c r="D95" s="114"/>
      <c r="F95" s="114"/>
      <c r="G95" s="113"/>
    </row>
    <row r="96" spans="1:7" x14ac:dyDescent="0.25">
      <c r="B96" s="109"/>
      <c r="D96" s="114"/>
      <c r="F96" s="114"/>
      <c r="G96" s="113"/>
    </row>
    <row r="97" spans="2:7" x14ac:dyDescent="0.25">
      <c r="B97" s="109"/>
      <c r="C97" s="110"/>
      <c r="D97" s="111"/>
      <c r="F97" s="114"/>
      <c r="G97" s="113"/>
    </row>
    <row r="98" spans="2:7" x14ac:dyDescent="0.25">
      <c r="F98" s="114"/>
      <c r="G98" s="113"/>
    </row>
    <row r="99" spans="2:7" x14ac:dyDescent="0.25">
      <c r="F99" s="114"/>
      <c r="G99" s="113"/>
    </row>
    <row r="100" spans="2:7" x14ac:dyDescent="0.25">
      <c r="F100" s="114"/>
      <c r="G100" s="113"/>
    </row>
    <row r="101" spans="2:7" x14ac:dyDescent="0.25">
      <c r="F101" s="114"/>
      <c r="G101" s="113"/>
    </row>
    <row r="102" spans="2:7" x14ac:dyDescent="0.25">
      <c r="F102" s="114"/>
      <c r="G102" s="113"/>
    </row>
    <row r="103" spans="2:7" x14ac:dyDescent="0.25">
      <c r="F103" s="114"/>
      <c r="G103" s="113"/>
    </row>
    <row r="104" spans="2:7" x14ac:dyDescent="0.25">
      <c r="F104" s="114"/>
      <c r="G104" s="113"/>
    </row>
    <row r="105" spans="2:7" x14ac:dyDescent="0.25">
      <c r="F105" s="114"/>
      <c r="G105" s="113"/>
    </row>
    <row r="106" spans="2:7" x14ac:dyDescent="0.25">
      <c r="F106" s="114"/>
      <c r="G106" s="113"/>
    </row>
    <row r="107" spans="2:7" x14ac:dyDescent="0.25">
      <c r="F107" s="114"/>
    </row>
    <row r="108" spans="2:7" x14ac:dyDescent="0.25">
      <c r="F108" s="114"/>
    </row>
    <row r="109" spans="2:7" x14ac:dyDescent="0.25">
      <c r="F109" s="114"/>
    </row>
    <row r="110" spans="2:7" x14ac:dyDescent="0.25">
      <c r="F110" s="114"/>
    </row>
    <row r="111" spans="2:7" x14ac:dyDescent="0.25">
      <c r="F111" s="114"/>
    </row>
    <row r="112" spans="2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</sheetData>
  <mergeCells count="2">
    <mergeCell ref="C24:G24"/>
    <mergeCell ref="I24:L24"/>
  </mergeCells>
  <conditionalFormatting sqref="C36:D83 C97:D97">
    <cfRule type="expression" dxfId="12" priority="1" stopIfTrue="1">
      <formula>ISNA(C36)</formula>
    </cfRule>
  </conditionalFormatting>
  <hyperlinks>
    <hyperlink ref="A3" location="Contents!A1" display="Return to Contents" xr:uid="{00000000-0004-0000-1100-000000000000}"/>
  </hyperlinks>
  <pageMargins left="0.7" right="0.7" top="0.75" bottom="0.75" header="0.3" footer="0.3"/>
  <pageSetup orientation="landscape" verticalDpi="599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2:Q118"/>
  <sheetViews>
    <sheetView workbookViewId="0"/>
  </sheetViews>
  <sheetFormatPr defaultRowHeight="12.75" x14ac:dyDescent="0.2"/>
  <cols>
    <col min="16" max="16" width="30.7109375" customWidth="1"/>
    <col min="17" max="17" width="13.42578125" customWidth="1"/>
  </cols>
  <sheetData>
    <row r="2" spans="1:17" ht="15.75" x14ac:dyDescent="0.25">
      <c r="A2" s="31" t="s">
        <v>977</v>
      </c>
      <c r="L2" s="21"/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93" t="s">
        <v>197</v>
      </c>
      <c r="Q6" s="191" t="s">
        <v>354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306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/>
    <row r="26" spans="1:11" x14ac:dyDescent="0.2">
      <c r="B26" s="23"/>
      <c r="C26" s="480" t="s">
        <v>40</v>
      </c>
      <c r="D26" s="480"/>
      <c r="E26" s="480"/>
    </row>
    <row r="27" spans="1:11" x14ac:dyDescent="0.2">
      <c r="A27" s="2"/>
      <c r="B27" s="26" t="s">
        <v>38</v>
      </c>
      <c r="C27" s="481" t="s">
        <v>1009</v>
      </c>
      <c r="D27" s="481"/>
      <c r="E27" s="481"/>
    </row>
    <row r="28" spans="1:11" x14ac:dyDescent="0.2">
      <c r="A28" s="4"/>
      <c r="B28" s="24" t="s">
        <v>39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43466</v>
      </c>
      <c r="B29" s="10">
        <v>448.97199999999998</v>
      </c>
      <c r="C29" s="30">
        <f>+MIN($B$29,$B$41,$B$53,$B$65,$B$77)</f>
        <v>413.714</v>
      </c>
      <c r="D29" s="30">
        <f>+MAX($B$29,$B$41,$B$53,$B$65,$B$77)</f>
        <v>476.26900000000001</v>
      </c>
      <c r="E29" s="13">
        <f t="shared" ref="E29:E92" si="0">D29-C29</f>
        <v>62.555000000000007</v>
      </c>
      <c r="G29" s="30"/>
      <c r="H29" s="13"/>
    </row>
    <row r="30" spans="1:11" x14ac:dyDescent="0.2">
      <c r="A30" s="1">
        <v>43497</v>
      </c>
      <c r="B30" s="10">
        <v>451.66</v>
      </c>
      <c r="C30" s="30">
        <f>+MIN($B$30,$B$42,$B$54,$B$66,$B$78)</f>
        <v>408.52600000000001</v>
      </c>
      <c r="D30" s="30">
        <f>+MAX($B$30,$B$42,$B$54,$B$66,$B$78)</f>
        <v>493.87599999999998</v>
      </c>
      <c r="E30" s="13">
        <f t="shared" si="0"/>
        <v>85.349999999999966</v>
      </c>
      <c r="G30" s="30"/>
      <c r="H30" s="13"/>
    </row>
    <row r="31" spans="1:11" x14ac:dyDescent="0.2">
      <c r="A31" s="1">
        <v>43525</v>
      </c>
      <c r="B31" s="10">
        <v>458.89</v>
      </c>
      <c r="C31" s="30">
        <f>+MIN($B$31,$B$43,$B$55,$B$67,$B$79)</f>
        <v>414.20699999999999</v>
      </c>
      <c r="D31" s="30">
        <f>+MAX($B$31,$B$43,$B$55,$B$67,$B$79)</f>
        <v>502.464</v>
      </c>
      <c r="E31" s="13">
        <f t="shared" si="0"/>
        <v>88.257000000000005</v>
      </c>
      <c r="G31" s="30"/>
      <c r="H31" s="13"/>
    </row>
    <row r="32" spans="1:11" x14ac:dyDescent="0.2">
      <c r="A32" s="1">
        <v>43556</v>
      </c>
      <c r="B32" s="10">
        <v>469.80200000000002</v>
      </c>
      <c r="C32" s="30">
        <f>+MIN($B$32,$B$44,$B$56,$B$68,$B$80)</f>
        <v>417.38200000000001</v>
      </c>
      <c r="D32" s="30">
        <f>+MAX($B$32,$B$44,$B$56,$B$68,$B$80)</f>
        <v>529.03499999999997</v>
      </c>
      <c r="E32" s="13">
        <f t="shared" si="0"/>
        <v>111.65299999999996</v>
      </c>
      <c r="G32" s="30"/>
      <c r="H32" s="13"/>
    </row>
    <row r="33" spans="1:8" x14ac:dyDescent="0.2">
      <c r="A33" s="1">
        <v>43586</v>
      </c>
      <c r="B33" s="10">
        <v>481.125</v>
      </c>
      <c r="C33" s="30">
        <f>+MIN($B$33,$B$45,$B$57,$B$69,$B$81)</f>
        <v>415.065</v>
      </c>
      <c r="D33" s="30">
        <f>+MAX($B$33,$B$45,$B$57,$B$69,$B$81)</f>
        <v>521.59299999999996</v>
      </c>
      <c r="E33" s="13">
        <f t="shared" si="0"/>
        <v>106.52799999999996</v>
      </c>
      <c r="G33" s="30"/>
      <c r="H33" s="13"/>
    </row>
    <row r="34" spans="1:8" x14ac:dyDescent="0.2">
      <c r="A34" s="1">
        <v>43617</v>
      </c>
      <c r="B34" s="10">
        <v>463.44600000000003</v>
      </c>
      <c r="C34" s="30">
        <f>+MIN($B$34,$B$46,$B$58,$B$70,$B$82)</f>
        <v>417.79899999999998</v>
      </c>
      <c r="D34" s="30">
        <f>+MAX($B$34,$B$46,$B$58,$B$70,$B$82)</f>
        <v>532.65700000000004</v>
      </c>
      <c r="E34" s="13">
        <f t="shared" si="0"/>
        <v>114.85800000000006</v>
      </c>
      <c r="G34" s="30"/>
      <c r="H34" s="13"/>
    </row>
    <row r="35" spans="1:8" x14ac:dyDescent="0.2">
      <c r="A35" s="1">
        <v>43647</v>
      </c>
      <c r="B35" s="10">
        <v>441.58800000000002</v>
      </c>
      <c r="C35" s="30">
        <f>+MIN($B$35,$B$47,$B$59,$B$71,$B$83)</f>
        <v>424.07499999999999</v>
      </c>
      <c r="D35" s="30">
        <f>+MAX($B$35,$B$47,$B$59,$B$71,$B$83)</f>
        <v>520.12400000000002</v>
      </c>
      <c r="E35" s="13">
        <f t="shared" si="0"/>
        <v>96.049000000000035</v>
      </c>
      <c r="G35" s="30"/>
      <c r="H35" s="13"/>
    </row>
    <row r="36" spans="1:8" x14ac:dyDescent="0.2">
      <c r="A36" s="1">
        <v>43678</v>
      </c>
      <c r="B36" s="10">
        <v>430.11799999999999</v>
      </c>
      <c r="C36" s="30">
        <f>+MIN($B$36,$B$48,$B$60,$B$72,$B$84)</f>
        <v>417.30099999999999</v>
      </c>
      <c r="D36" s="30">
        <f>+MAX($B$36,$B$48,$B$60,$B$72,$B$84)</f>
        <v>504.399</v>
      </c>
      <c r="E36" s="13">
        <f t="shared" si="0"/>
        <v>87.098000000000013</v>
      </c>
      <c r="G36" s="30"/>
      <c r="H36" s="13"/>
    </row>
    <row r="37" spans="1:8" x14ac:dyDescent="0.2">
      <c r="A37" s="1">
        <v>43709</v>
      </c>
      <c r="B37" s="10">
        <v>425.61399999999998</v>
      </c>
      <c r="C37" s="30">
        <f>+MIN($B$37,$B$49,$B$61,$B$73,$B$85)</f>
        <v>417.86500000000001</v>
      </c>
      <c r="D37" s="30">
        <f>+MAX($B$37,$B$49,$B$61,$B$73,$B$85)</f>
        <v>497.72399999999999</v>
      </c>
      <c r="E37" s="13">
        <f t="shared" si="0"/>
        <v>79.85899999999998</v>
      </c>
      <c r="G37" s="30"/>
      <c r="H37" s="13"/>
    </row>
    <row r="38" spans="1:8" x14ac:dyDescent="0.2">
      <c r="A38" s="1">
        <v>43739</v>
      </c>
      <c r="B38" s="10">
        <v>443.36700000000002</v>
      </c>
      <c r="C38" s="30">
        <f>+MIN($B$38,$B$50,$B$62,$B$74,$B$86)</f>
        <v>425.99299999999999</v>
      </c>
      <c r="D38" s="30">
        <f>+MAX($B$38,$B$50,$B$62,$B$74,$B$86)</f>
        <v>493.92200000000003</v>
      </c>
      <c r="E38" s="13">
        <f t="shared" si="0"/>
        <v>67.92900000000003</v>
      </c>
      <c r="G38" s="30"/>
      <c r="H38" s="13"/>
    </row>
    <row r="39" spans="1:8" x14ac:dyDescent="0.2">
      <c r="A39" s="1">
        <v>43770</v>
      </c>
      <c r="B39" s="10">
        <v>445.887</v>
      </c>
      <c r="C39" s="30">
        <f>+MIN($B$39,$B$51,$B$63,$B$75,$B$87)</f>
        <v>416.62099999999998</v>
      </c>
      <c r="D39" s="30">
        <f>+MAX($B$39,$B$51,$B$63,$B$75,$B$87)</f>
        <v>500.75200000000001</v>
      </c>
      <c r="E39" s="13">
        <f t="shared" si="0"/>
        <v>84.131000000000029</v>
      </c>
      <c r="G39" s="30"/>
      <c r="H39" s="13"/>
    </row>
    <row r="40" spans="1:8" x14ac:dyDescent="0.2">
      <c r="A40" s="1">
        <v>43800</v>
      </c>
      <c r="B40" s="10">
        <v>432.77199999999999</v>
      </c>
      <c r="C40" s="30">
        <f>+MIN($B$40,$B$52,$B$64,$B$76,$B$88)</f>
        <v>421.18400000000003</v>
      </c>
      <c r="D40" s="30">
        <f>+MAX($B$40,$B$52,$B$64,$B$76,$B$88)</f>
        <v>485.471</v>
      </c>
      <c r="E40" s="13">
        <f t="shared" si="0"/>
        <v>64.286999999999978</v>
      </c>
      <c r="G40" s="30"/>
      <c r="H40" s="13"/>
    </row>
    <row r="41" spans="1:8" x14ac:dyDescent="0.2">
      <c r="A41" s="1">
        <v>43831</v>
      </c>
      <c r="B41" s="10">
        <v>440.25299999999999</v>
      </c>
      <c r="C41" s="30">
        <f>+MIN($B$29,$B$41,$B$53,$B$65,$B$77)</f>
        <v>413.714</v>
      </c>
      <c r="D41" s="30">
        <f>+MAX($B$29,$B$41,$B$53,$B$65,$B$77)</f>
        <v>476.26900000000001</v>
      </c>
      <c r="E41" s="13">
        <f t="shared" si="0"/>
        <v>62.555000000000007</v>
      </c>
      <c r="G41" s="30"/>
      <c r="H41" s="13"/>
    </row>
    <row r="42" spans="1:8" x14ac:dyDescent="0.2">
      <c r="A42" s="1">
        <v>43862</v>
      </c>
      <c r="B42" s="10">
        <v>452.56299999999999</v>
      </c>
      <c r="C42" s="30">
        <f>+MIN($B$30,$B$42,$B$54,$B$66,$B$78)</f>
        <v>408.52600000000001</v>
      </c>
      <c r="D42" s="30">
        <f>+MAX($B$30,$B$42,$B$54,$B$66,$B$78)</f>
        <v>493.87599999999998</v>
      </c>
      <c r="E42" s="13">
        <f t="shared" si="0"/>
        <v>85.349999999999966</v>
      </c>
      <c r="G42" s="30"/>
      <c r="H42" s="13"/>
    </row>
    <row r="43" spans="1:8" x14ac:dyDescent="0.2">
      <c r="A43" s="1">
        <v>43891</v>
      </c>
      <c r="B43" s="10">
        <v>483.34100000000001</v>
      </c>
      <c r="C43" s="30">
        <f>+MIN($B$31,$B$43,$B$55,$B$67,$B$79)</f>
        <v>414.20699999999999</v>
      </c>
      <c r="D43" s="30">
        <f>+MAX($B$31,$B$43,$B$55,$B$67,$B$79)</f>
        <v>502.464</v>
      </c>
      <c r="E43" s="13">
        <f t="shared" si="0"/>
        <v>88.257000000000005</v>
      </c>
      <c r="G43" s="30"/>
      <c r="H43" s="13"/>
    </row>
    <row r="44" spans="1:8" x14ac:dyDescent="0.2">
      <c r="A44" s="1">
        <v>43922</v>
      </c>
      <c r="B44" s="10">
        <v>529.03499999999997</v>
      </c>
      <c r="C44" s="30">
        <f>+MIN($B$32,$B$44,$B$56,$B$68,$B$80)</f>
        <v>417.38200000000001</v>
      </c>
      <c r="D44" s="30">
        <f>+MAX($B$32,$B$44,$B$56,$B$68,$B$80)</f>
        <v>529.03499999999997</v>
      </c>
      <c r="E44" s="13">
        <f t="shared" si="0"/>
        <v>111.65299999999996</v>
      </c>
      <c r="G44" s="30"/>
      <c r="H44" s="13"/>
    </row>
    <row r="45" spans="1:8" x14ac:dyDescent="0.2">
      <c r="A45" s="1">
        <v>43952</v>
      </c>
      <c r="B45" s="10">
        <v>521.59299999999996</v>
      </c>
      <c r="C45" s="30">
        <f>+MIN($B$33,$B$45,$B$57,$B$69,$B$81)</f>
        <v>415.065</v>
      </c>
      <c r="D45" s="30">
        <f>+MAX($B$33,$B$45,$B$57,$B$69,$B$81)</f>
        <v>521.59299999999996</v>
      </c>
      <c r="E45" s="13">
        <f t="shared" si="0"/>
        <v>106.52799999999996</v>
      </c>
      <c r="G45" s="30"/>
      <c r="H45" s="13"/>
    </row>
    <row r="46" spans="1:8" x14ac:dyDescent="0.2">
      <c r="A46" s="1">
        <v>43983</v>
      </c>
      <c r="B46" s="10">
        <v>532.65700000000004</v>
      </c>
      <c r="C46" s="30">
        <f>+MIN($B$34,$B$46,$B$58,$B$70,$B$82)</f>
        <v>417.79899999999998</v>
      </c>
      <c r="D46" s="30">
        <f>+MAX($B$34,$B$46,$B$58,$B$70,$B$82)</f>
        <v>532.65700000000004</v>
      </c>
      <c r="E46" s="13">
        <f t="shared" si="0"/>
        <v>114.85800000000006</v>
      </c>
      <c r="G46" s="30"/>
      <c r="H46" s="13"/>
    </row>
    <row r="47" spans="1:8" x14ac:dyDescent="0.2">
      <c r="A47" s="1">
        <v>44013</v>
      </c>
      <c r="B47" s="10">
        <v>520.12400000000002</v>
      </c>
      <c r="C47" s="30">
        <f>+MIN($B$35,$B$47,$B$59,$B$71,$B$83)</f>
        <v>424.07499999999999</v>
      </c>
      <c r="D47" s="30">
        <f>+MAX($B$35,$B$47,$B$59,$B$71,$B$83)</f>
        <v>520.12400000000002</v>
      </c>
      <c r="E47" s="13">
        <f t="shared" si="0"/>
        <v>96.049000000000035</v>
      </c>
      <c r="G47" s="30"/>
      <c r="H47" s="13"/>
    </row>
    <row r="48" spans="1:8" x14ac:dyDescent="0.2">
      <c r="A48" s="1">
        <v>44044</v>
      </c>
      <c r="B48" s="10">
        <v>504.399</v>
      </c>
      <c r="C48" s="30">
        <f>+MIN($B$36,$B$48,$B$60,$B$72,$B$84)</f>
        <v>417.30099999999999</v>
      </c>
      <c r="D48" s="30">
        <f>+MAX($B$36,$B$48,$B$60,$B$72,$B$84)</f>
        <v>504.399</v>
      </c>
      <c r="E48" s="13">
        <f t="shared" si="0"/>
        <v>87.098000000000013</v>
      </c>
      <c r="G48" s="30"/>
      <c r="H48" s="13"/>
    </row>
    <row r="49" spans="1:8" x14ac:dyDescent="0.2">
      <c r="A49" s="1">
        <v>44075</v>
      </c>
      <c r="B49" s="10">
        <v>497.72399999999999</v>
      </c>
      <c r="C49" s="30">
        <f>+MIN($B$37,$B$49,$B$61,$B$73,$B$85)</f>
        <v>417.86500000000001</v>
      </c>
      <c r="D49" s="30">
        <f>+MAX($B$37,$B$49,$B$61,$B$73,$B$85)</f>
        <v>497.72399999999999</v>
      </c>
      <c r="E49" s="13">
        <f t="shared" si="0"/>
        <v>79.85899999999998</v>
      </c>
      <c r="G49" s="30"/>
      <c r="H49" s="13"/>
    </row>
    <row r="50" spans="1:8" x14ac:dyDescent="0.2">
      <c r="A50" s="1">
        <v>44105</v>
      </c>
      <c r="B50" s="10">
        <v>493.92200000000003</v>
      </c>
      <c r="C50" s="30">
        <f>+MIN($B$38,$B$50,$B$62,$B$74,$B$86)</f>
        <v>425.99299999999999</v>
      </c>
      <c r="D50" s="30">
        <f>+MAX($B$38,$B$50,$B$62,$B$74,$B$86)</f>
        <v>493.92200000000003</v>
      </c>
      <c r="E50" s="13">
        <f t="shared" si="0"/>
        <v>67.92900000000003</v>
      </c>
      <c r="G50" s="30"/>
      <c r="H50" s="13"/>
    </row>
    <row r="51" spans="1:8" x14ac:dyDescent="0.2">
      <c r="A51" s="1">
        <v>44136</v>
      </c>
      <c r="B51" s="10">
        <v>500.75200000000001</v>
      </c>
      <c r="C51" s="30">
        <f>+MIN($B$39,$B$51,$B$63,$B$75,$B$87)</f>
        <v>416.62099999999998</v>
      </c>
      <c r="D51" s="30">
        <f>+MAX($B$39,$B$51,$B$63,$B$75,$B$87)</f>
        <v>500.75200000000001</v>
      </c>
      <c r="E51" s="13">
        <f t="shared" si="0"/>
        <v>84.131000000000029</v>
      </c>
      <c r="G51" s="30"/>
      <c r="H51" s="13"/>
    </row>
    <row r="52" spans="1:8" x14ac:dyDescent="0.2">
      <c r="A52" s="1">
        <v>44166</v>
      </c>
      <c r="B52" s="10">
        <v>485.471</v>
      </c>
      <c r="C52" s="30">
        <f>+MIN($B$40,$B$52,$B$64,$B$76,$B$88)</f>
        <v>421.18400000000003</v>
      </c>
      <c r="D52" s="30">
        <f>+MAX($B$40,$B$52,$B$64,$B$76,$B$88)</f>
        <v>485.471</v>
      </c>
      <c r="E52" s="13">
        <f t="shared" si="0"/>
        <v>64.286999999999978</v>
      </c>
      <c r="G52" s="30"/>
      <c r="H52" s="13"/>
    </row>
    <row r="53" spans="1:8" x14ac:dyDescent="0.2">
      <c r="A53" s="1">
        <v>44197</v>
      </c>
      <c r="B53" s="10">
        <v>476.26900000000001</v>
      </c>
      <c r="C53" s="30">
        <f>+MIN($B$29,$B$41,$B$53,$B$65,$B$77)</f>
        <v>413.714</v>
      </c>
      <c r="D53" s="30">
        <f>+MAX($B$29,$B$41,$B$53,$B$65,$B$77)</f>
        <v>476.26900000000001</v>
      </c>
      <c r="E53" s="13">
        <f t="shared" si="0"/>
        <v>62.555000000000007</v>
      </c>
      <c r="G53" s="30"/>
      <c r="H53" s="13"/>
    </row>
    <row r="54" spans="1:8" x14ac:dyDescent="0.2">
      <c r="A54" s="1">
        <v>44228</v>
      </c>
      <c r="B54" s="10">
        <v>493.87599999999998</v>
      </c>
      <c r="C54" s="30">
        <f>+MIN($B$30,$B$42,$B$54,$B$66,$B$78)</f>
        <v>408.52600000000001</v>
      </c>
      <c r="D54" s="30">
        <f>+MAX($B$30,$B$42,$B$54,$B$66,$B$78)</f>
        <v>493.87599999999998</v>
      </c>
      <c r="E54" s="13">
        <f t="shared" si="0"/>
        <v>85.349999999999966</v>
      </c>
      <c r="G54" s="30"/>
      <c r="H54" s="13"/>
    </row>
    <row r="55" spans="1:8" x14ac:dyDescent="0.2">
      <c r="A55" s="1">
        <v>44256</v>
      </c>
      <c r="B55" s="10">
        <v>502.464</v>
      </c>
      <c r="C55" s="30">
        <f>+MIN($B$31,$B$43,$B$55,$B$67,$B$79)</f>
        <v>414.20699999999999</v>
      </c>
      <c r="D55" s="30">
        <f>+MAX($B$31,$B$43,$B$55,$B$67,$B$79)</f>
        <v>502.464</v>
      </c>
      <c r="E55" s="13">
        <f t="shared" si="0"/>
        <v>88.257000000000005</v>
      </c>
      <c r="G55" s="30"/>
      <c r="H55" s="13"/>
    </row>
    <row r="56" spans="1:8" x14ac:dyDescent="0.2">
      <c r="A56" s="1">
        <v>44287</v>
      </c>
      <c r="B56" s="10">
        <v>489.15800000000002</v>
      </c>
      <c r="C56" s="30">
        <f>+MIN($B$32,$B$44,$B$56,$B$68,$B$80)</f>
        <v>417.38200000000001</v>
      </c>
      <c r="D56" s="30">
        <f>+MAX($B$32,$B$44,$B$56,$B$68,$B$80)</f>
        <v>529.03499999999997</v>
      </c>
      <c r="E56" s="13">
        <f t="shared" si="0"/>
        <v>111.65299999999996</v>
      </c>
      <c r="G56" s="30"/>
      <c r="H56" s="13"/>
    </row>
    <row r="57" spans="1:8" x14ac:dyDescent="0.2">
      <c r="A57" s="1">
        <v>44317</v>
      </c>
      <c r="B57" s="10">
        <v>476.98</v>
      </c>
      <c r="C57" s="30">
        <f>+MIN($B$33,$B$45,$B$57,$B$69,$B$81)</f>
        <v>415.065</v>
      </c>
      <c r="D57" s="30">
        <f>+MAX($B$33,$B$45,$B$57,$B$69,$B$81)</f>
        <v>521.59299999999996</v>
      </c>
      <c r="E57" s="13">
        <f t="shared" si="0"/>
        <v>106.52799999999996</v>
      </c>
      <c r="G57" s="30"/>
      <c r="H57" s="13"/>
    </row>
    <row r="58" spans="1:8" x14ac:dyDescent="0.2">
      <c r="A58" s="1">
        <v>44348</v>
      </c>
      <c r="B58" s="10">
        <v>448.108</v>
      </c>
      <c r="C58" s="30">
        <f>+MIN($B$34,$B$46,$B$58,$B$70,$B$82)</f>
        <v>417.79899999999998</v>
      </c>
      <c r="D58" s="30">
        <f>+MAX($B$34,$B$46,$B$58,$B$70,$B$82)</f>
        <v>532.65700000000004</v>
      </c>
      <c r="E58" s="13">
        <f t="shared" si="0"/>
        <v>114.85800000000006</v>
      </c>
      <c r="G58" s="30"/>
      <c r="H58" s="13"/>
    </row>
    <row r="59" spans="1:8" x14ac:dyDescent="0.2">
      <c r="A59" s="1">
        <v>44378</v>
      </c>
      <c r="B59" s="10">
        <v>438.745</v>
      </c>
      <c r="C59" s="30">
        <f>+MIN($B$35,$B$47,$B$59,$B$71,$B$83)</f>
        <v>424.07499999999999</v>
      </c>
      <c r="D59" s="30">
        <f>+MAX($B$35,$B$47,$B$59,$B$71,$B$83)</f>
        <v>520.12400000000002</v>
      </c>
      <c r="E59" s="13">
        <f t="shared" si="0"/>
        <v>96.049000000000035</v>
      </c>
      <c r="G59" s="30"/>
      <c r="H59" s="13"/>
    </row>
    <row r="60" spans="1:8" x14ac:dyDescent="0.2">
      <c r="A60" s="1">
        <v>44409</v>
      </c>
      <c r="B60" s="10">
        <v>421.52499999999998</v>
      </c>
      <c r="C60" s="30">
        <f>+MIN($B$36,$B$48,$B$60,$B$72,$B$84)</f>
        <v>417.30099999999999</v>
      </c>
      <c r="D60" s="30">
        <f>+MAX($B$36,$B$48,$B$60,$B$72,$B$84)</f>
        <v>504.399</v>
      </c>
      <c r="E60" s="13">
        <f t="shared" si="0"/>
        <v>87.098000000000013</v>
      </c>
      <c r="G60" s="30"/>
      <c r="H60" s="13"/>
    </row>
    <row r="61" spans="1:8" x14ac:dyDescent="0.2">
      <c r="A61" s="1">
        <v>44440</v>
      </c>
      <c r="B61" s="10">
        <v>420.34300000000002</v>
      </c>
      <c r="C61" s="30">
        <f>+MIN($B$37,$B$49,$B$61,$B$73,$B$85)</f>
        <v>417.86500000000001</v>
      </c>
      <c r="D61" s="30">
        <f>+MAX($B$37,$B$49,$B$61,$B$73,$B$85)</f>
        <v>497.72399999999999</v>
      </c>
      <c r="E61" s="13">
        <f t="shared" si="0"/>
        <v>79.85899999999998</v>
      </c>
      <c r="G61" s="30"/>
      <c r="H61" s="13"/>
    </row>
    <row r="62" spans="1:8" x14ac:dyDescent="0.2">
      <c r="A62" s="1">
        <v>44470</v>
      </c>
      <c r="B62" s="10">
        <v>436.58</v>
      </c>
      <c r="C62" s="30">
        <f>+MIN($B$38,$B$50,$B$62,$B$74,$B$86)</f>
        <v>425.99299999999999</v>
      </c>
      <c r="D62" s="30">
        <f>+MAX($B$38,$B$50,$B$62,$B$74,$B$86)</f>
        <v>493.92200000000003</v>
      </c>
      <c r="E62" s="13">
        <f t="shared" si="0"/>
        <v>67.92900000000003</v>
      </c>
      <c r="G62" s="30"/>
      <c r="H62" s="13"/>
    </row>
    <row r="63" spans="1:8" x14ac:dyDescent="0.2">
      <c r="A63" s="1">
        <v>44501</v>
      </c>
      <c r="B63" s="10">
        <v>433.387</v>
      </c>
      <c r="C63" s="30">
        <f>+MIN($B$39,$B$51,$B$63,$B$75,$B$87)</f>
        <v>416.62099999999998</v>
      </c>
      <c r="D63" s="30">
        <f>+MAX($B$39,$B$51,$B$63,$B$75,$B$87)</f>
        <v>500.75200000000001</v>
      </c>
      <c r="E63" s="13">
        <f t="shared" si="0"/>
        <v>84.131000000000029</v>
      </c>
      <c r="G63" s="30"/>
      <c r="H63" s="13"/>
    </row>
    <row r="64" spans="1:8" x14ac:dyDescent="0.2">
      <c r="A64" s="1">
        <v>44531</v>
      </c>
      <c r="B64" s="10">
        <v>421.18400000000003</v>
      </c>
      <c r="C64" s="30">
        <f>+MIN($B$40,$B$52,$B$64,$B$76,$B$88)</f>
        <v>421.18400000000003</v>
      </c>
      <c r="D64" s="30">
        <f>+MAX($B$40,$B$52,$B$64,$B$76,$B$88)</f>
        <v>485.471</v>
      </c>
      <c r="E64" s="13">
        <f t="shared" si="0"/>
        <v>64.286999999999978</v>
      </c>
      <c r="G64" s="30"/>
      <c r="H64" s="13"/>
    </row>
    <row r="65" spans="1:8" x14ac:dyDescent="0.2">
      <c r="A65" s="1">
        <v>44562</v>
      </c>
      <c r="B65" s="10">
        <v>413.714</v>
      </c>
      <c r="C65" s="30">
        <f>+MIN($B$29,$B$41,$B$53,$B$65,$B$77)</f>
        <v>413.714</v>
      </c>
      <c r="D65" s="30">
        <f>+MAX($B$29,$B$41,$B$53,$B$65,$B$77)</f>
        <v>476.26900000000001</v>
      </c>
      <c r="E65" s="13">
        <f t="shared" si="0"/>
        <v>62.555000000000007</v>
      </c>
      <c r="G65" s="30"/>
      <c r="H65" s="13"/>
    </row>
    <row r="66" spans="1:8" x14ac:dyDescent="0.2">
      <c r="A66" s="1">
        <v>44593</v>
      </c>
      <c r="B66" s="10">
        <v>408.52600000000001</v>
      </c>
      <c r="C66" s="30">
        <f>+MIN($B$30,$B$42,$B$54,$B$66,$B$78)</f>
        <v>408.52600000000001</v>
      </c>
      <c r="D66" s="30">
        <f>+MAX($B$30,$B$42,$B$54,$B$66,$B$78)</f>
        <v>493.87599999999998</v>
      </c>
      <c r="E66" s="13">
        <f t="shared" si="0"/>
        <v>85.349999999999966</v>
      </c>
      <c r="G66" s="30"/>
      <c r="H66" s="13"/>
    </row>
    <row r="67" spans="1:8" x14ac:dyDescent="0.2">
      <c r="A67" s="1">
        <v>44621</v>
      </c>
      <c r="B67" s="10">
        <v>414.20699999999999</v>
      </c>
      <c r="C67" s="30">
        <f>+MIN($B$31,$B$43,$B$55,$B$67,$B$79)</f>
        <v>414.20699999999999</v>
      </c>
      <c r="D67" s="30">
        <f>+MAX($B$31,$B$43,$B$55,$B$67,$B$79)</f>
        <v>502.464</v>
      </c>
      <c r="E67" s="13">
        <f t="shared" si="0"/>
        <v>88.257000000000005</v>
      </c>
      <c r="G67" s="30"/>
      <c r="H67" s="13"/>
    </row>
    <row r="68" spans="1:8" x14ac:dyDescent="0.2">
      <c r="A68" s="1">
        <v>44652</v>
      </c>
      <c r="B68" s="10">
        <v>417.38200000000001</v>
      </c>
      <c r="C68" s="30">
        <f>+MIN($B$32,$B$44,$B$56,$B$68,$B$80)</f>
        <v>417.38200000000001</v>
      </c>
      <c r="D68" s="30">
        <f>+MAX($B$32,$B$44,$B$56,$B$68,$B$80)</f>
        <v>529.03499999999997</v>
      </c>
      <c r="E68" s="13">
        <f t="shared" si="0"/>
        <v>111.65299999999996</v>
      </c>
      <c r="G68" s="30"/>
      <c r="H68" s="13"/>
    </row>
    <row r="69" spans="1:8" x14ac:dyDescent="0.2">
      <c r="A69" s="1">
        <v>44682</v>
      </c>
      <c r="B69" s="10">
        <v>415.065</v>
      </c>
      <c r="C69" s="30">
        <f>+MIN($B$33,$B$45,$B$57,$B$69,$B$81)</f>
        <v>415.065</v>
      </c>
      <c r="D69" s="30">
        <f>+MAX($B$33,$B$45,$B$57,$B$69,$B$81)</f>
        <v>521.59299999999996</v>
      </c>
      <c r="E69" s="13">
        <f t="shared" si="0"/>
        <v>106.52799999999996</v>
      </c>
      <c r="G69" s="30"/>
      <c r="H69" s="13"/>
    </row>
    <row r="70" spans="1:8" x14ac:dyDescent="0.2">
      <c r="A70" s="1">
        <v>44713</v>
      </c>
      <c r="B70" s="10">
        <v>417.79899999999998</v>
      </c>
      <c r="C70" s="30">
        <f>+MIN($B$34,$B$46,$B$58,$B$70,$B$82)</f>
        <v>417.79899999999998</v>
      </c>
      <c r="D70" s="30">
        <f>+MAX($B$34,$B$46,$B$58,$B$70,$B$82)</f>
        <v>532.65700000000004</v>
      </c>
      <c r="E70" s="13">
        <f t="shared" si="0"/>
        <v>114.85800000000006</v>
      </c>
      <c r="G70" s="30"/>
      <c r="H70" s="13"/>
    </row>
    <row r="71" spans="1:8" x14ac:dyDescent="0.2">
      <c r="A71" s="1">
        <v>44743</v>
      </c>
      <c r="B71" s="10">
        <v>424.07499999999999</v>
      </c>
      <c r="C71" s="30">
        <f>+MIN($B$35,$B$47,$B$59,$B$71,$B$83)</f>
        <v>424.07499999999999</v>
      </c>
      <c r="D71" s="30">
        <f>+MAX($B$35,$B$47,$B$59,$B$71,$B$83)</f>
        <v>520.12400000000002</v>
      </c>
      <c r="E71" s="13">
        <f t="shared" si="0"/>
        <v>96.049000000000035</v>
      </c>
      <c r="G71" s="30"/>
      <c r="H71" s="13"/>
    </row>
    <row r="72" spans="1:8" x14ac:dyDescent="0.2">
      <c r="A72" s="1">
        <v>44774</v>
      </c>
      <c r="B72" s="10">
        <v>419.78500000000003</v>
      </c>
      <c r="C72" s="30">
        <f>+MIN($B$36,$B$48,$B$60,$B$72,$B$84)</f>
        <v>417.30099999999999</v>
      </c>
      <c r="D72" s="30">
        <f>+MAX($B$36,$B$48,$B$60,$B$72,$B$84)</f>
        <v>504.399</v>
      </c>
      <c r="E72" s="13">
        <f t="shared" si="0"/>
        <v>87.098000000000013</v>
      </c>
      <c r="G72" s="30"/>
      <c r="H72" s="13"/>
    </row>
    <row r="73" spans="1:8" x14ac:dyDescent="0.2">
      <c r="A73" s="1">
        <v>44805</v>
      </c>
      <c r="B73" s="10">
        <v>429</v>
      </c>
      <c r="C73" s="30">
        <f>+MIN($B$37,$B$49,$B$61,$B$73,$B$85)</f>
        <v>417.86500000000001</v>
      </c>
      <c r="D73" s="30">
        <f>+MAX($B$37,$B$49,$B$61,$B$73,$B$85)</f>
        <v>497.72399999999999</v>
      </c>
      <c r="E73" s="13">
        <f t="shared" si="0"/>
        <v>79.85899999999998</v>
      </c>
      <c r="G73" s="30"/>
      <c r="H73" s="13"/>
    </row>
    <row r="74" spans="1:8" x14ac:dyDescent="0.2">
      <c r="A74" s="1">
        <v>44835</v>
      </c>
      <c r="B74" s="10">
        <v>439.678</v>
      </c>
      <c r="C74" s="30">
        <f>+MIN($B$38,$B$50,$B$62,$B$74,$B$86)</f>
        <v>425.99299999999999</v>
      </c>
      <c r="D74" s="30">
        <f>+MAX($B$38,$B$50,$B$62,$B$74,$B$86)</f>
        <v>493.92200000000003</v>
      </c>
      <c r="E74" s="13">
        <f t="shared" si="0"/>
        <v>67.92900000000003</v>
      </c>
      <c r="G74" s="30"/>
      <c r="H74" s="13"/>
    </row>
    <row r="75" spans="1:8" x14ac:dyDescent="0.2">
      <c r="A75" s="1">
        <v>44866</v>
      </c>
      <c r="B75" s="10">
        <v>416.62099999999998</v>
      </c>
      <c r="C75" s="30">
        <f>+MIN($B$39,$B$51,$B$63,$B$75,$B$87)</f>
        <v>416.62099999999998</v>
      </c>
      <c r="D75" s="30">
        <f>+MAX($B$39,$B$51,$B$63,$B$75,$B$87)</f>
        <v>500.75200000000001</v>
      </c>
      <c r="E75" s="13">
        <f t="shared" si="0"/>
        <v>84.131000000000029</v>
      </c>
      <c r="G75" s="30"/>
      <c r="H75" s="13"/>
    </row>
    <row r="76" spans="1:8" x14ac:dyDescent="0.2">
      <c r="A76" s="1">
        <v>44896</v>
      </c>
      <c r="B76" s="10">
        <v>430.10199999999998</v>
      </c>
      <c r="C76" s="30">
        <f>+MIN($B$40,$B$52,$B$64,$B$76,$B$88)</f>
        <v>421.18400000000003</v>
      </c>
      <c r="D76" s="30">
        <f>+MAX($B$40,$B$52,$B$64,$B$76,$B$88)</f>
        <v>485.471</v>
      </c>
      <c r="E76" s="13">
        <f t="shared" si="0"/>
        <v>64.286999999999978</v>
      </c>
      <c r="G76" s="30"/>
      <c r="H76" s="13"/>
    </row>
    <row r="77" spans="1:8" x14ac:dyDescent="0.2">
      <c r="A77" s="1">
        <v>44927</v>
      </c>
      <c r="B77" s="10">
        <v>459.15899999999999</v>
      </c>
      <c r="C77" s="30">
        <f>+MIN($B$29,$B$41,$B$53,$B$65,$B$77)</f>
        <v>413.714</v>
      </c>
      <c r="D77" s="30">
        <f>+MAX($B$29,$B$41,$B$53,$B$65,$B$77)</f>
        <v>476.26900000000001</v>
      </c>
      <c r="E77" s="13">
        <f t="shared" si="0"/>
        <v>62.555000000000007</v>
      </c>
      <c r="G77" s="30"/>
      <c r="H77" s="13"/>
    </row>
    <row r="78" spans="1:8" x14ac:dyDescent="0.2">
      <c r="A78" s="1">
        <v>44958</v>
      </c>
      <c r="B78" s="10">
        <v>472.36900000000003</v>
      </c>
      <c r="C78" s="30">
        <f>+MIN($B$30,$B$42,$B$54,$B$66,$B$78)</f>
        <v>408.52600000000001</v>
      </c>
      <c r="D78" s="30">
        <f>+MAX($B$30,$B$42,$B$54,$B$66,$B$78)</f>
        <v>493.87599999999998</v>
      </c>
      <c r="E78" s="13">
        <f t="shared" si="0"/>
        <v>85.349999999999966</v>
      </c>
      <c r="G78" s="30"/>
      <c r="H78" s="13"/>
    </row>
    <row r="79" spans="1:8" x14ac:dyDescent="0.2">
      <c r="A79" s="1">
        <v>44986</v>
      </c>
      <c r="B79" s="10">
        <v>465.21899999999999</v>
      </c>
      <c r="C79" s="30">
        <f>+MIN($B$31,$B$43,$B$55,$B$67,$B$79)</f>
        <v>414.20699999999999</v>
      </c>
      <c r="D79" s="30">
        <f>+MAX($B$31,$B$43,$B$55,$B$67,$B$79)</f>
        <v>502.464</v>
      </c>
      <c r="E79" s="13">
        <f t="shared" si="0"/>
        <v>88.257000000000005</v>
      </c>
      <c r="G79" s="30"/>
      <c r="H79" s="13"/>
    </row>
    <row r="80" spans="1:8" x14ac:dyDescent="0.2">
      <c r="A80" s="1">
        <v>45017</v>
      </c>
      <c r="B80" s="10">
        <v>459.62700000000001</v>
      </c>
      <c r="C80" s="30">
        <f>+MIN($B$32,$B$44,$B$56,$B$68,$B$80)</f>
        <v>417.38200000000001</v>
      </c>
      <c r="D80" s="30">
        <f>+MAX($B$32,$B$44,$B$56,$B$68,$B$80)</f>
        <v>529.03499999999997</v>
      </c>
      <c r="E80" s="13">
        <f t="shared" si="0"/>
        <v>111.65299999999996</v>
      </c>
      <c r="G80" s="30"/>
      <c r="H80" s="13"/>
    </row>
    <row r="81" spans="1:8" x14ac:dyDescent="0.2">
      <c r="A81" s="1">
        <v>45047</v>
      </c>
      <c r="B81" s="10">
        <v>460.64299999999997</v>
      </c>
      <c r="C81" s="30">
        <f>+MIN($B$33,$B$45,$B$57,$B$69,$B$81)</f>
        <v>415.065</v>
      </c>
      <c r="D81" s="30">
        <f>+MAX($B$33,$B$45,$B$57,$B$69,$B$81)</f>
        <v>521.59299999999996</v>
      </c>
      <c r="E81" s="13">
        <f t="shared" si="0"/>
        <v>106.52799999999996</v>
      </c>
      <c r="G81" s="30"/>
      <c r="H81" s="13"/>
    </row>
    <row r="82" spans="1:8" x14ac:dyDescent="0.2">
      <c r="A82" s="1">
        <v>45078</v>
      </c>
      <c r="B82" s="10">
        <v>454.71499999999997</v>
      </c>
      <c r="C82" s="30">
        <f>+MIN($B$34,$B$46,$B$58,$B$70,$B$82)</f>
        <v>417.79899999999998</v>
      </c>
      <c r="D82" s="30">
        <f>+MAX($B$34,$B$46,$B$58,$B$70,$B$82)</f>
        <v>532.65700000000004</v>
      </c>
      <c r="E82" s="13">
        <f t="shared" si="0"/>
        <v>114.85800000000006</v>
      </c>
      <c r="G82" s="30"/>
      <c r="H82" s="13"/>
    </row>
    <row r="83" spans="1:8" x14ac:dyDescent="0.2">
      <c r="A83" s="1">
        <v>45108</v>
      </c>
      <c r="B83" s="10">
        <v>439.947</v>
      </c>
      <c r="C83" s="30">
        <f>+MIN($B$35,$B$47,$B$59,$B$71,$B$83)</f>
        <v>424.07499999999999</v>
      </c>
      <c r="D83" s="30">
        <f>+MAX($B$35,$B$47,$B$59,$B$71,$B$83)</f>
        <v>520.12400000000002</v>
      </c>
      <c r="E83" s="13">
        <f t="shared" si="0"/>
        <v>96.049000000000035</v>
      </c>
      <c r="G83" s="30"/>
      <c r="H83" s="13"/>
    </row>
    <row r="84" spans="1:8" x14ac:dyDescent="0.2">
      <c r="A84" s="1">
        <v>45139</v>
      </c>
      <c r="B84" s="10">
        <v>417.30099999999999</v>
      </c>
      <c r="C84" s="30">
        <f>+MIN($B$36,$B$48,$B$60,$B$72,$B$84)</f>
        <v>417.30099999999999</v>
      </c>
      <c r="D84" s="30">
        <f>+MAX($B$36,$B$48,$B$60,$B$72,$B$84)</f>
        <v>504.399</v>
      </c>
      <c r="E84" s="13">
        <f t="shared" si="0"/>
        <v>87.098000000000013</v>
      </c>
      <c r="G84" s="30"/>
      <c r="H84" s="13"/>
    </row>
    <row r="85" spans="1:8" x14ac:dyDescent="0.2">
      <c r="A85" s="1">
        <v>45170</v>
      </c>
      <c r="B85" s="10">
        <v>417.86500000000001</v>
      </c>
      <c r="C85" s="30">
        <f>+MIN($B$37,$B$49,$B$61,$B$73,$B$85)</f>
        <v>417.86500000000001</v>
      </c>
      <c r="D85" s="30">
        <f>+MAX($B$37,$B$49,$B$61,$B$73,$B$85)</f>
        <v>497.72399999999999</v>
      </c>
      <c r="E85" s="13">
        <f t="shared" si="0"/>
        <v>79.85899999999998</v>
      </c>
      <c r="G85" s="30"/>
      <c r="H85" s="13"/>
    </row>
    <row r="86" spans="1:8" x14ac:dyDescent="0.2">
      <c r="A86" s="1">
        <v>45200</v>
      </c>
      <c r="B86" s="10">
        <v>425.99299999999999</v>
      </c>
      <c r="C86" s="30">
        <f>+MIN($B$38,$B$50,$B$62,$B$74,$B$86)</f>
        <v>425.99299999999999</v>
      </c>
      <c r="D86" s="30">
        <f>+MAX($B$38,$B$50,$B$62,$B$74,$B$86)</f>
        <v>493.92200000000003</v>
      </c>
      <c r="E86" s="13">
        <f t="shared" si="0"/>
        <v>67.92900000000003</v>
      </c>
      <c r="G86" s="30"/>
      <c r="H86" s="13"/>
    </row>
    <row r="87" spans="1:8" x14ac:dyDescent="0.2">
      <c r="A87" s="1">
        <v>45231</v>
      </c>
      <c r="B87" s="10">
        <v>441.83800000000002</v>
      </c>
      <c r="C87" s="30">
        <f>+MIN($B$39,$B$51,$B$63,$B$75,$B$87)</f>
        <v>416.62099999999998</v>
      </c>
      <c r="D87" s="30">
        <f>+MAX($B$39,$B$51,$B$63,$B$75,$B$87)</f>
        <v>500.75200000000001</v>
      </c>
      <c r="E87" s="13">
        <f t="shared" si="0"/>
        <v>84.131000000000029</v>
      </c>
      <c r="G87" s="30"/>
      <c r="H87" s="13"/>
    </row>
    <row r="88" spans="1:8" x14ac:dyDescent="0.2">
      <c r="A88" s="1">
        <v>45261</v>
      </c>
      <c r="B88" s="10">
        <v>426.49099999999999</v>
      </c>
      <c r="C88" s="30">
        <f>+MIN($B$40,$B$52,$B$64,$B$76,$B$88)</f>
        <v>421.18400000000003</v>
      </c>
      <c r="D88" s="30">
        <f>+MAX($B$40,$B$52,$B$64,$B$76,$B$88)</f>
        <v>485.471</v>
      </c>
      <c r="E88" s="13">
        <f t="shared" si="0"/>
        <v>64.286999999999978</v>
      </c>
      <c r="G88" s="30"/>
      <c r="H88" s="13"/>
    </row>
    <row r="89" spans="1:8" x14ac:dyDescent="0.2">
      <c r="A89" s="1">
        <v>45292</v>
      </c>
      <c r="B89" s="10">
        <v>427.85700000000003</v>
      </c>
      <c r="C89" s="30">
        <f>+MIN($B$29,$B$41,$B$53,$B$65,$B$77)</f>
        <v>413.714</v>
      </c>
      <c r="D89" s="30">
        <f>+MAX($B$29,$B$41,$B$53,$B$65,$B$77)</f>
        <v>476.26900000000001</v>
      </c>
      <c r="E89" s="13">
        <f t="shared" si="0"/>
        <v>62.555000000000007</v>
      </c>
      <c r="G89" s="30"/>
      <c r="H89" s="13"/>
    </row>
    <row r="90" spans="1:8" x14ac:dyDescent="0.2">
      <c r="A90" s="1">
        <v>45323</v>
      </c>
      <c r="B90" s="10">
        <v>447.92899999999997</v>
      </c>
      <c r="C90" s="30">
        <f>+MIN($B$30,$B$42,$B$54,$B$66,$B$78)</f>
        <v>408.52600000000001</v>
      </c>
      <c r="D90" s="30">
        <f>+MAX($B$30,$B$42,$B$54,$B$66,$B$78)</f>
        <v>493.87599999999998</v>
      </c>
      <c r="E90" s="13">
        <f t="shared" si="0"/>
        <v>85.349999999999966</v>
      </c>
      <c r="G90" s="30"/>
      <c r="H90" s="13"/>
    </row>
    <row r="91" spans="1:8" x14ac:dyDescent="0.2">
      <c r="A91" s="1">
        <v>45352</v>
      </c>
      <c r="B91" s="10">
        <v>447.20600000000002</v>
      </c>
      <c r="C91" s="30">
        <f>+MIN($B$31,$B$43,$B$55,$B$67,$B$79)</f>
        <v>414.20699999999999</v>
      </c>
      <c r="D91" s="30">
        <f>+MAX($B$31,$B$43,$B$55,$B$67,$B$79)</f>
        <v>502.464</v>
      </c>
      <c r="E91" s="13">
        <f t="shared" si="0"/>
        <v>88.257000000000005</v>
      </c>
      <c r="G91" s="30"/>
      <c r="H91" s="13"/>
    </row>
    <row r="92" spans="1:8" x14ac:dyDescent="0.2">
      <c r="A92" s="1">
        <v>45383</v>
      </c>
      <c r="B92" s="10">
        <v>463.84199999999998</v>
      </c>
      <c r="C92" s="30">
        <f>+MIN($B$32,$B$44,$B$56,$B$68,$B$80)</f>
        <v>417.38200000000001</v>
      </c>
      <c r="D92" s="30">
        <f>+MAX($B$32,$B$44,$B$56,$B$68,$B$80)</f>
        <v>529.03499999999997</v>
      </c>
      <c r="E92" s="13">
        <f t="shared" si="0"/>
        <v>111.65299999999996</v>
      </c>
      <c r="G92" s="30"/>
      <c r="H92" s="13"/>
    </row>
    <row r="93" spans="1:8" x14ac:dyDescent="0.2">
      <c r="A93" s="1">
        <v>45413</v>
      </c>
      <c r="B93" s="10">
        <v>454.548</v>
      </c>
      <c r="C93" s="30">
        <f>+MIN($B$33,$B$45,$B$57,$B$69,$B$81)</f>
        <v>415.065</v>
      </c>
      <c r="D93" s="30">
        <f>+MAX($B$33,$B$45,$B$57,$B$69,$B$81)</f>
        <v>521.59299999999996</v>
      </c>
      <c r="E93" s="13">
        <f t="shared" ref="E93:E112" si="1">D93-C93</f>
        <v>106.52799999999996</v>
      </c>
      <c r="G93" s="30"/>
      <c r="H93" s="13"/>
    </row>
    <row r="94" spans="1:8" x14ac:dyDescent="0.2">
      <c r="A94" s="1">
        <v>45444</v>
      </c>
      <c r="B94" s="10">
        <v>440.15100000000001</v>
      </c>
      <c r="C94" s="30">
        <f>+MIN($B$34,$B$46,$B$58,$B$70,$B$82)</f>
        <v>417.79899999999998</v>
      </c>
      <c r="D94" s="30">
        <f>+MAX($B$34,$B$46,$B$58,$B$70,$B$82)</f>
        <v>532.65700000000004</v>
      </c>
      <c r="E94" s="13">
        <f t="shared" si="1"/>
        <v>114.85800000000006</v>
      </c>
      <c r="G94" s="30"/>
      <c r="H94" s="13"/>
    </row>
    <row r="95" spans="1:8" x14ac:dyDescent="0.2">
      <c r="A95" s="1">
        <v>45474</v>
      </c>
      <c r="B95" s="10">
        <v>427.20699999999999</v>
      </c>
      <c r="C95" s="30">
        <f>+MIN($B$35,$B$47,$B$59,$B$71,$B$83)</f>
        <v>424.07499999999999</v>
      </c>
      <c r="D95" s="30">
        <f>+MAX($B$35,$B$47,$B$59,$B$71,$B$83)</f>
        <v>520.12400000000002</v>
      </c>
      <c r="E95" s="13">
        <f t="shared" si="1"/>
        <v>96.049000000000035</v>
      </c>
      <c r="G95" s="30"/>
      <c r="H95" s="13"/>
    </row>
    <row r="96" spans="1:8" x14ac:dyDescent="0.2">
      <c r="A96" s="1">
        <v>45505</v>
      </c>
      <c r="B96" s="10">
        <v>417.35</v>
      </c>
      <c r="C96" s="30">
        <f>+MIN($B$36,$B$48,$B$60,$B$72,$B$84)</f>
        <v>417.30099999999999</v>
      </c>
      <c r="D96" s="30">
        <f>+MAX($B$36,$B$48,$B$60,$B$72,$B$84)</f>
        <v>504.399</v>
      </c>
      <c r="E96" s="13">
        <f t="shared" si="1"/>
        <v>87.098000000000013</v>
      </c>
      <c r="G96" s="30"/>
      <c r="H96" s="13"/>
    </row>
    <row r="97" spans="1:8" x14ac:dyDescent="0.2">
      <c r="A97" s="1">
        <v>45536</v>
      </c>
      <c r="B97" s="10">
        <v>415.93299999999999</v>
      </c>
      <c r="C97" s="30">
        <f>+MIN($B$37,$B$49,$B$61,$B$73,$B$85)</f>
        <v>417.86500000000001</v>
      </c>
      <c r="D97" s="30">
        <f>+MAX($B$37,$B$49,$B$61,$B$73,$B$85)</f>
        <v>497.72399999999999</v>
      </c>
      <c r="E97" s="13">
        <f t="shared" si="1"/>
        <v>79.85899999999998</v>
      </c>
      <c r="G97" s="30"/>
      <c r="H97" s="13"/>
    </row>
    <row r="98" spans="1:8" x14ac:dyDescent="0.2">
      <c r="A98" s="1">
        <v>45566</v>
      </c>
      <c r="B98" s="10">
        <v>427.65800000000002</v>
      </c>
      <c r="C98" s="30">
        <f>+MIN($B$38,$B$50,$B$62,$B$74,$B$86)</f>
        <v>425.99299999999999</v>
      </c>
      <c r="D98" s="30">
        <f>+MAX($B$38,$B$50,$B$62,$B$74,$B$86)</f>
        <v>493.92200000000003</v>
      </c>
      <c r="E98" s="13">
        <f t="shared" si="1"/>
        <v>67.92900000000003</v>
      </c>
      <c r="G98" s="30"/>
      <c r="H98" s="13"/>
    </row>
    <row r="99" spans="1:8" x14ac:dyDescent="0.2">
      <c r="A99" s="1">
        <v>45597</v>
      </c>
      <c r="B99" s="10">
        <v>423.71821999999997</v>
      </c>
      <c r="C99" s="30">
        <f>+MIN($B$39,$B$51,$B$63,$B$75,$B$87)</f>
        <v>416.62099999999998</v>
      </c>
      <c r="D99" s="30">
        <f>+MAX($B$39,$B$51,$B$63,$B$75,$B$87)</f>
        <v>500.75200000000001</v>
      </c>
      <c r="E99" s="13">
        <f t="shared" si="1"/>
        <v>84.131000000000029</v>
      </c>
      <c r="G99" s="30"/>
      <c r="H99" s="13"/>
    </row>
    <row r="100" spans="1:8" x14ac:dyDescent="0.2">
      <c r="A100" s="1">
        <v>45627</v>
      </c>
      <c r="B100" s="10">
        <v>416.70409999999998</v>
      </c>
      <c r="C100" s="30">
        <f>+MIN($B$40,$B$52,$B$64,$B$76,$B$88)</f>
        <v>421.18400000000003</v>
      </c>
      <c r="D100" s="30">
        <f>+MAX($B$40,$B$52,$B$64,$B$76,$B$88)</f>
        <v>485.471</v>
      </c>
      <c r="E100" s="13">
        <f t="shared" si="1"/>
        <v>64.286999999999978</v>
      </c>
      <c r="G100" s="30"/>
      <c r="H100" s="13"/>
    </row>
    <row r="101" spans="1:8" x14ac:dyDescent="0.2">
      <c r="A101" s="1">
        <v>45658</v>
      </c>
      <c r="B101" s="10">
        <v>429.8956</v>
      </c>
      <c r="C101" s="30">
        <f>+MIN($B$29,$B$41,$B$53,$B$65,$B$77)</f>
        <v>413.714</v>
      </c>
      <c r="D101" s="13">
        <f>+MAX($B$29,$B$41,$B$53,$B$65,$B$77)</f>
        <v>476.26900000000001</v>
      </c>
      <c r="E101" s="13">
        <f t="shared" si="1"/>
        <v>62.555000000000007</v>
      </c>
      <c r="G101" s="30"/>
      <c r="H101" s="13"/>
    </row>
    <row r="102" spans="1:8" x14ac:dyDescent="0.2">
      <c r="A102" s="1">
        <v>45689</v>
      </c>
      <c r="B102" s="10">
        <v>440.2482</v>
      </c>
      <c r="C102" s="30">
        <f>+MIN($B$30,$B$42,$B$54,$B$66,$B$78)</f>
        <v>408.52600000000001</v>
      </c>
      <c r="D102" s="13">
        <f>+MAX($B$30,$B$42,$B$54,$B$66,$B$78)</f>
        <v>493.87599999999998</v>
      </c>
      <c r="E102" s="13">
        <f t="shared" si="1"/>
        <v>85.349999999999966</v>
      </c>
      <c r="G102" s="30"/>
      <c r="H102" s="13"/>
    </row>
    <row r="103" spans="1:8" x14ac:dyDescent="0.2">
      <c r="A103" s="1">
        <v>45717</v>
      </c>
      <c r="B103" s="10">
        <v>448.06610000000001</v>
      </c>
      <c r="C103" s="30">
        <f>+MIN($B$31,$B$43,$B$55,$B$67,$B$79)</f>
        <v>414.20699999999999</v>
      </c>
      <c r="D103" s="13">
        <f>+MAX($B$31,$B$43,$B$55,$B$67,$B$79)</f>
        <v>502.464</v>
      </c>
      <c r="E103" s="13">
        <f t="shared" si="1"/>
        <v>88.257000000000005</v>
      </c>
      <c r="G103" s="30"/>
      <c r="H103" s="13"/>
    </row>
    <row r="104" spans="1:8" x14ac:dyDescent="0.2">
      <c r="A104" s="1">
        <v>45748</v>
      </c>
      <c r="B104" s="10">
        <v>454.71890000000002</v>
      </c>
      <c r="C104" s="30">
        <f>+MIN($B$32,$B$44,$B$56,$B$68,$B$80)</f>
        <v>417.38200000000001</v>
      </c>
      <c r="D104" s="13">
        <f>+MAX($B$32,$B$44,$B$56,$B$68,$B$80)</f>
        <v>529.03499999999997</v>
      </c>
      <c r="E104" s="13">
        <f t="shared" si="1"/>
        <v>111.65299999999996</v>
      </c>
      <c r="G104" s="30"/>
      <c r="H104" s="13"/>
    </row>
    <row r="105" spans="1:8" x14ac:dyDescent="0.2">
      <c r="A105" s="1">
        <v>45778</v>
      </c>
      <c r="B105" s="10">
        <v>452.6671</v>
      </c>
      <c r="C105" s="30">
        <f>+MIN($B$33,$B$45,$B$57,$B$69,$B$81)</f>
        <v>415.065</v>
      </c>
      <c r="D105" s="13">
        <f>+MAX($B$33,$B$45,$B$57,$B$69,$B$81)</f>
        <v>521.59299999999996</v>
      </c>
      <c r="E105" s="13">
        <f t="shared" si="1"/>
        <v>106.52799999999996</v>
      </c>
      <c r="G105" s="30"/>
      <c r="H105" s="13"/>
    </row>
    <row r="106" spans="1:8" x14ac:dyDescent="0.2">
      <c r="A106" s="1">
        <v>45809</v>
      </c>
      <c r="B106" s="10">
        <v>443.37169999999998</v>
      </c>
      <c r="C106" s="30">
        <f>+MIN($B$34,$B$46,$B$58,$B$70,$B$82)</f>
        <v>417.79899999999998</v>
      </c>
      <c r="D106" s="13">
        <f>+MAX($B$34,$B$46,$B$58,$B$70,$B$82)</f>
        <v>532.65700000000004</v>
      </c>
      <c r="E106" s="13">
        <f t="shared" si="1"/>
        <v>114.85800000000006</v>
      </c>
      <c r="G106" s="30"/>
      <c r="H106" s="13"/>
    </row>
    <row r="107" spans="1:8" x14ac:dyDescent="0.2">
      <c r="A107" s="1">
        <v>45839</v>
      </c>
      <c r="B107" s="10">
        <v>432.53480000000002</v>
      </c>
      <c r="C107" s="30">
        <f>+MIN($B$35,$B$47,$B$59,$B$71,$B$83)</f>
        <v>424.07499999999999</v>
      </c>
      <c r="D107" s="13">
        <f>+MAX($B$35,$B$47,$B$59,$B$71,$B$83)</f>
        <v>520.12400000000002</v>
      </c>
      <c r="E107" s="13">
        <f t="shared" si="1"/>
        <v>96.049000000000035</v>
      </c>
      <c r="G107" s="30"/>
      <c r="H107" s="13"/>
    </row>
    <row r="108" spans="1:8" x14ac:dyDescent="0.2">
      <c r="A108" s="1">
        <v>45870</v>
      </c>
      <c r="B108" s="10">
        <v>420.06709999999998</v>
      </c>
      <c r="C108" s="30">
        <f>+MIN($B$36,$B$48,$B$60,$B$72,$B$84)</f>
        <v>417.30099999999999</v>
      </c>
      <c r="D108" s="13">
        <f>+MAX($B$36,$B$48,$B$60,$B$72,$B$84)</f>
        <v>504.399</v>
      </c>
      <c r="E108" s="13">
        <f t="shared" si="1"/>
        <v>87.098000000000013</v>
      </c>
      <c r="G108" s="30"/>
      <c r="H108" s="13"/>
    </row>
    <row r="109" spans="1:8" x14ac:dyDescent="0.2">
      <c r="A109" s="1">
        <v>45901</v>
      </c>
      <c r="B109" s="10">
        <v>419.75259999999997</v>
      </c>
      <c r="C109" s="30">
        <f>+MIN($B$37,$B$49,$B$61,$B$73,$B$85)</f>
        <v>417.86500000000001</v>
      </c>
      <c r="D109" s="13">
        <f>+MAX($B$37,$B$49,$B$61,$B$73,$B$85)</f>
        <v>497.72399999999999</v>
      </c>
      <c r="E109" s="13">
        <f t="shared" si="1"/>
        <v>79.85899999999998</v>
      </c>
      <c r="G109" s="30"/>
      <c r="H109" s="13"/>
    </row>
    <row r="110" spans="1:8" x14ac:dyDescent="0.2">
      <c r="A110" s="1">
        <v>45931</v>
      </c>
      <c r="B110" s="10">
        <v>432.44959999999998</v>
      </c>
      <c r="C110" s="30">
        <f>+MIN($B$38,$B$50,$B$62,$B$74,$B$86)</f>
        <v>425.99299999999999</v>
      </c>
      <c r="D110" s="13">
        <f>+MAX($B$38,$B$50,$B$62,$B$74,$B$86)</f>
        <v>493.92200000000003</v>
      </c>
      <c r="E110" s="13">
        <f t="shared" si="1"/>
        <v>67.92900000000003</v>
      </c>
      <c r="G110" s="30"/>
      <c r="H110" s="13"/>
    </row>
    <row r="111" spans="1:8" x14ac:dyDescent="0.2">
      <c r="A111" s="1">
        <v>45962</v>
      </c>
      <c r="B111" s="10">
        <v>431.66129999999998</v>
      </c>
      <c r="C111" s="30">
        <f>+MIN($B$39,$B$51,$B$63,$B$75,$B$87)</f>
        <v>416.62099999999998</v>
      </c>
      <c r="D111" s="13">
        <f>+MAX($B$39,$B$51,$B$63,$B$75,$B$87)</f>
        <v>500.75200000000001</v>
      </c>
      <c r="E111" s="13">
        <f t="shared" si="1"/>
        <v>84.131000000000029</v>
      </c>
      <c r="G111" s="30"/>
      <c r="H111" s="13"/>
    </row>
    <row r="112" spans="1:8" x14ac:dyDescent="0.2">
      <c r="A112" s="48">
        <v>45992</v>
      </c>
      <c r="B112" s="54">
        <v>424.09280000000001</v>
      </c>
      <c r="C112" s="53">
        <f>+MIN($B$40,$B$52,$B$64,$B$76,$B$88)</f>
        <v>421.18400000000003</v>
      </c>
      <c r="D112" s="52">
        <f>+MAX($B$40,$B$52,$B$64,$B$76,$B$88)</f>
        <v>485.471</v>
      </c>
      <c r="E112" s="52">
        <f t="shared" si="1"/>
        <v>64.286999999999978</v>
      </c>
      <c r="G112" s="30"/>
      <c r="H112" s="13"/>
    </row>
    <row r="113" spans="1:2" x14ac:dyDescent="0.2">
      <c r="A113" s="278" t="s">
        <v>1007</v>
      </c>
    </row>
    <row r="114" spans="1:2" x14ac:dyDescent="0.2">
      <c r="A114" s="23" t="s">
        <v>1013</v>
      </c>
    </row>
    <row r="115" spans="1:2" x14ac:dyDescent="0.2">
      <c r="A115" s="287" t="s">
        <v>1014</v>
      </c>
    </row>
    <row r="116" spans="1:2" x14ac:dyDescent="0.2">
      <c r="A116" s="3"/>
      <c r="B116" s="58" t="s">
        <v>342</v>
      </c>
    </row>
    <row r="117" spans="1:2" x14ac:dyDescent="0.2">
      <c r="A117" s="13">
        <v>71</v>
      </c>
      <c r="B117">
        <v>0</v>
      </c>
    </row>
    <row r="118" spans="1:2" x14ac:dyDescent="0.2">
      <c r="A118" s="13">
        <v>71</v>
      </c>
      <c r="B118">
        <v>1</v>
      </c>
    </row>
  </sheetData>
  <mergeCells count="2">
    <mergeCell ref="C26:E26"/>
    <mergeCell ref="C27:E27"/>
  </mergeCells>
  <hyperlinks>
    <hyperlink ref="A3" location="Contents!A1" display="Return to Contents" xr:uid="{00000000-0004-0000-1200-000000000000}"/>
  </hyperlinks>
  <pageMargins left="0.75" right="0.75" top="1" bottom="1" header="0.5" footer="0.5"/>
  <pageSetup scale="65" fitToHeight="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pageSetUpPr fitToPage="1"/>
  </sheetPr>
  <dimension ref="A1:Q124"/>
  <sheetViews>
    <sheetView workbookViewId="0"/>
  </sheetViews>
  <sheetFormatPr defaultRowHeight="12.75" x14ac:dyDescent="0.2"/>
  <cols>
    <col min="16" max="16" width="28.28515625" customWidth="1"/>
    <col min="17" max="17" width="10.28515625" customWidth="1"/>
  </cols>
  <sheetData>
    <row r="1" spans="1:17" x14ac:dyDescent="0.2">
      <c r="M1" s="97"/>
    </row>
    <row r="2" spans="1:17" ht="15.75" x14ac:dyDescent="0.25">
      <c r="A2" s="31" t="s">
        <v>977</v>
      </c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74" t="s">
        <v>440</v>
      </c>
      <c r="Q6" s="292" t="s">
        <v>439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72" t="s">
        <v>355</v>
      </c>
      <c r="Q7" s="173" t="s">
        <v>356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6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6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6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6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6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6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6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6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6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6" x14ac:dyDescent="0.2">
      <c r="B26" s="26"/>
      <c r="C26" s="26" t="s">
        <v>44</v>
      </c>
      <c r="D26" s="23"/>
      <c r="E26" s="26" t="s">
        <v>41</v>
      </c>
      <c r="F26" s="26" t="s">
        <v>41</v>
      </c>
      <c r="G26" s="26" t="s">
        <v>2</v>
      </c>
      <c r="H26" s="26" t="s">
        <v>2</v>
      </c>
      <c r="I26" s="71" t="s">
        <v>41</v>
      </c>
      <c r="J26" s="71" t="s">
        <v>92</v>
      </c>
      <c r="K26" s="26" t="s">
        <v>2</v>
      </c>
    </row>
    <row r="27" spans="1:16" x14ac:dyDescent="0.2">
      <c r="A27" s="8"/>
      <c r="B27" s="24" t="s">
        <v>41</v>
      </c>
      <c r="C27" s="24" t="s">
        <v>2</v>
      </c>
      <c r="D27" s="25"/>
      <c r="E27" s="24" t="s">
        <v>8</v>
      </c>
      <c r="F27" s="24" t="s">
        <v>9</v>
      </c>
      <c r="G27" s="24" t="s">
        <v>8</v>
      </c>
      <c r="H27" s="24" t="s">
        <v>9</v>
      </c>
      <c r="I27" s="24" t="s">
        <v>13</v>
      </c>
      <c r="J27" s="24" t="s">
        <v>13</v>
      </c>
      <c r="K27" s="24" t="s">
        <v>13</v>
      </c>
    </row>
    <row r="28" spans="1:16" x14ac:dyDescent="0.2">
      <c r="A28" s="1">
        <v>43466</v>
      </c>
      <c r="B28" s="10">
        <v>140.12899999999999</v>
      </c>
      <c r="C28" s="10">
        <v>262.36599999999999</v>
      </c>
      <c r="E28" s="28">
        <f>MIN($B$28,$B$40,$B$52,$B$64,$B$76)</f>
        <v>122.69627</v>
      </c>
      <c r="F28" s="28">
        <f>MAX($B$28,$B$40,$B$52,$B$64,$B$76)</f>
        <v>164.05760799999999</v>
      </c>
      <c r="G28" s="28">
        <f>MIN($C$28,$C$40,$C$52,$C$64,$C$76)</f>
        <v>239.63172499999999</v>
      </c>
      <c r="H28" s="28">
        <f>MAX($C$28,$C$40,$C$52,$C$64,$C$76)</f>
        <v>265.71100000000001</v>
      </c>
      <c r="I28" s="10">
        <f t="shared" ref="I28:K59" si="0">F28-E28</f>
        <v>41.361337999999989</v>
      </c>
      <c r="J28" s="10">
        <f t="shared" si="0"/>
        <v>75.574117000000001</v>
      </c>
      <c r="K28" s="10">
        <f t="shared" si="0"/>
        <v>26.079275000000024</v>
      </c>
      <c r="N28" s="12"/>
    </row>
    <row r="29" spans="1:16" x14ac:dyDescent="0.2">
      <c r="A29" s="1">
        <v>43497</v>
      </c>
      <c r="B29" s="10">
        <v>136.32300000000001</v>
      </c>
      <c r="C29" s="10">
        <v>252.05799999999999</v>
      </c>
      <c r="E29" s="28">
        <f>MIN($B$29,$B$41,$B$53,$B$65,$B$77)</f>
        <v>120.609776</v>
      </c>
      <c r="F29" s="28">
        <f>MAX($B$29,$B$41,$B$53,$B$65,$B$77)</f>
        <v>144.01243700000001</v>
      </c>
      <c r="G29" s="28">
        <f>MIN($C$29,$C$41,$C$53,$C$65,$C$77)</f>
        <v>241.27302900000001</v>
      </c>
      <c r="H29" s="28">
        <f>MAX($C$29,$C$41,$C$53,$C$65,$C$77)</f>
        <v>253.09100000000001</v>
      </c>
      <c r="I29" s="10">
        <f t="shared" si="0"/>
        <v>23.402661000000009</v>
      </c>
      <c r="J29" s="10">
        <f t="shared" si="0"/>
        <v>97.260592000000003</v>
      </c>
      <c r="K29" s="10">
        <f t="shared" si="0"/>
        <v>11.817971</v>
      </c>
      <c r="N29" s="10"/>
      <c r="P29" s="7"/>
    </row>
    <row r="30" spans="1:16" x14ac:dyDescent="0.2">
      <c r="A30" s="1">
        <v>43525</v>
      </c>
      <c r="B30" s="10">
        <v>132.172</v>
      </c>
      <c r="C30" s="10">
        <v>236.55500000000001</v>
      </c>
      <c r="E30" s="28">
        <f>MIN($B$30,$B$42,$B$54,$B$66,$B$78)</f>
        <v>111.693021</v>
      </c>
      <c r="F30" s="28">
        <f>MAX($B$30,$B$42,$B$54,$B$66,$B$78)</f>
        <v>146.07853600000001</v>
      </c>
      <c r="G30" s="28">
        <f>MIN($C$30,$C$42,$C$54,$C$66,$C$78)</f>
        <v>225.20362700000001</v>
      </c>
      <c r="H30" s="28">
        <f>MAX($C$30,$C$42,$C$54,$C$66,$C$78)</f>
        <v>261.82299999999998</v>
      </c>
      <c r="I30" s="10">
        <f t="shared" si="0"/>
        <v>34.385515000000012</v>
      </c>
      <c r="J30" s="10">
        <f t="shared" si="0"/>
        <v>79.125090999999998</v>
      </c>
      <c r="K30" s="10">
        <f t="shared" si="0"/>
        <v>36.619372999999968</v>
      </c>
      <c r="N30" s="10"/>
    </row>
    <row r="31" spans="1:16" x14ac:dyDescent="0.2">
      <c r="A31" s="1">
        <v>43556</v>
      </c>
      <c r="B31" s="10">
        <v>128.274</v>
      </c>
      <c r="C31" s="10">
        <v>230.869</v>
      </c>
      <c r="E31" s="28">
        <f>MIN($B$31,$B$43,$B$55,$B$67,$B$79)</f>
        <v>106.291242</v>
      </c>
      <c r="F31" s="28">
        <f>MAX($B$31,$B$43,$B$55,$B$67,$B$79)</f>
        <v>150.922</v>
      </c>
      <c r="G31" s="28">
        <f>MIN($C$31,$C$43,$C$55,$C$67,$C$79)</f>
        <v>223.64209</v>
      </c>
      <c r="H31" s="28">
        <f>MAX($C$31,$C$43,$C$55,$C$67,$C$79)</f>
        <v>258.46300000000002</v>
      </c>
      <c r="I31" s="10">
        <f t="shared" si="0"/>
        <v>44.630758</v>
      </c>
      <c r="J31" s="10">
        <f t="shared" si="0"/>
        <v>72.720089999999999</v>
      </c>
      <c r="K31" s="10">
        <f t="shared" si="0"/>
        <v>34.820910000000026</v>
      </c>
      <c r="N31" s="10"/>
    </row>
    <row r="32" spans="1:16" x14ac:dyDescent="0.2">
      <c r="A32" s="1">
        <v>43586</v>
      </c>
      <c r="B32" s="10">
        <v>129.86500000000001</v>
      </c>
      <c r="C32" s="10">
        <v>235.83</v>
      </c>
      <c r="E32" s="28">
        <f>MIN($B$32,$B$44,$B$56,$B$68,$B$80)</f>
        <v>109.712137</v>
      </c>
      <c r="F32" s="28">
        <f>MAX($B$32,$B$44,$B$56,$B$68,$B$80)</f>
        <v>176.62700000000001</v>
      </c>
      <c r="G32" s="28">
        <f>MIN($C$32,$C$44,$C$56,$C$68,$C$80)</f>
        <v>220.72221500000001</v>
      </c>
      <c r="H32" s="28">
        <f>MAX($C$32,$C$44,$C$56,$C$68,$C$80)</f>
        <v>258.952</v>
      </c>
      <c r="I32" s="10">
        <f t="shared" si="0"/>
        <v>66.914863000000011</v>
      </c>
      <c r="J32" s="10">
        <f t="shared" si="0"/>
        <v>44.095214999999996</v>
      </c>
      <c r="K32" s="10">
        <f t="shared" si="0"/>
        <v>38.229784999999993</v>
      </c>
      <c r="N32" s="10"/>
    </row>
    <row r="33" spans="1:14" x14ac:dyDescent="0.2">
      <c r="A33" s="1">
        <v>43617</v>
      </c>
      <c r="B33" s="10">
        <v>131.09399999999999</v>
      </c>
      <c r="C33" s="10">
        <v>229.91399999999999</v>
      </c>
      <c r="E33" s="28">
        <f>MIN($B$33,$B$45,$B$57,$B$69,$B$81)</f>
        <v>111.329024</v>
      </c>
      <c r="F33" s="28">
        <f>MAX($B$33,$B$45,$B$57,$B$69,$B$81)</f>
        <v>176.947</v>
      </c>
      <c r="G33" s="28">
        <f>MIN($C$33,$C$45,$C$57,$C$69,$C$81)</f>
        <v>221.01629</v>
      </c>
      <c r="H33" s="28">
        <f>MAX($C$33,$C$45,$C$57,$C$69,$C$81)</f>
        <v>254.47900000000001</v>
      </c>
      <c r="I33" s="10">
        <f t="shared" si="0"/>
        <v>65.617975999999999</v>
      </c>
      <c r="J33" s="10">
        <f t="shared" si="0"/>
        <v>44.069289999999995</v>
      </c>
      <c r="K33" s="10">
        <f t="shared" si="0"/>
        <v>33.462710000000015</v>
      </c>
      <c r="N33" s="10"/>
    </row>
    <row r="34" spans="1:14" x14ac:dyDescent="0.2">
      <c r="A34" s="1">
        <v>43647</v>
      </c>
      <c r="B34" s="10">
        <v>137.67400000000001</v>
      </c>
      <c r="C34" s="10">
        <v>235.434</v>
      </c>
      <c r="E34" s="28">
        <f>MIN($B$34,$B$46,$B$58,$B$70,$B$82)</f>
        <v>112.59147400000001</v>
      </c>
      <c r="F34" s="28">
        <f>MAX($B$34,$B$46,$B$58,$B$70,$B$82)</f>
        <v>178.8</v>
      </c>
      <c r="G34" s="28">
        <f>MIN($C$34,$C$46,$C$58,$C$70,$C$82)</f>
        <v>220.87479500000001</v>
      </c>
      <c r="H34" s="28">
        <f>MAX($C$34,$C$46,$C$58,$C$70,$C$82)</f>
        <v>250.36</v>
      </c>
      <c r="I34" s="10">
        <f t="shared" si="0"/>
        <v>66.208526000000006</v>
      </c>
      <c r="J34" s="10">
        <f t="shared" si="0"/>
        <v>42.074794999999995</v>
      </c>
      <c r="K34" s="10">
        <f t="shared" si="0"/>
        <v>29.485205000000008</v>
      </c>
      <c r="N34" s="10"/>
    </row>
    <row r="35" spans="1:14" x14ac:dyDescent="0.2">
      <c r="A35" s="1">
        <v>43678</v>
      </c>
      <c r="B35" s="10">
        <v>135.636</v>
      </c>
      <c r="C35" s="10">
        <v>230.36199999999999</v>
      </c>
      <c r="E35" s="28">
        <f>MIN($B$35,$B$47,$B$59,$B$71,$B$83)</f>
        <v>113.121844</v>
      </c>
      <c r="F35" s="28">
        <f>MAX($B$35,$B$47,$B$59,$B$71,$B$83)</f>
        <v>179.76300000000001</v>
      </c>
      <c r="G35" s="28">
        <f>MIN($C$35,$C$47,$C$59,$C$71,$C$83)</f>
        <v>215.59122500000001</v>
      </c>
      <c r="H35" s="28">
        <f>MAX($C$35,$C$47,$C$59,$C$71,$C$83)</f>
        <v>237.53399999999999</v>
      </c>
      <c r="I35" s="10">
        <f t="shared" si="0"/>
        <v>66.641156000000009</v>
      </c>
      <c r="J35" s="10">
        <f t="shared" si="0"/>
        <v>35.828225000000003</v>
      </c>
      <c r="K35" s="10">
        <f t="shared" si="0"/>
        <v>21.942774999999983</v>
      </c>
      <c r="N35" s="10"/>
    </row>
    <row r="36" spans="1:14" x14ac:dyDescent="0.2">
      <c r="A36" s="1">
        <v>43709</v>
      </c>
      <c r="B36" s="10">
        <v>131.83799999999999</v>
      </c>
      <c r="C36" s="10">
        <v>232.04300000000001</v>
      </c>
      <c r="E36" s="28">
        <f>MIN($B$36,$B$48,$B$60,$B$72,$B$84)</f>
        <v>110.53083700000001</v>
      </c>
      <c r="F36" s="28">
        <f>MAX($B$36,$B$48,$B$60,$B$72,$B$84)</f>
        <v>172.50200000000001</v>
      </c>
      <c r="G36" s="28">
        <f>MIN($C$36,$C$48,$C$60,$C$72,$C$84)</f>
        <v>209.51571100000001</v>
      </c>
      <c r="H36" s="28">
        <f>MAX($C$36,$C$48,$C$60,$C$72,$C$84)</f>
        <v>232.04300000000001</v>
      </c>
      <c r="I36" s="10">
        <f t="shared" si="0"/>
        <v>61.971163000000004</v>
      </c>
      <c r="J36" s="10">
        <f t="shared" si="0"/>
        <v>37.013711000000001</v>
      </c>
      <c r="K36" s="10">
        <f t="shared" si="0"/>
        <v>22.527288999999996</v>
      </c>
      <c r="N36" s="10"/>
    </row>
    <row r="37" spans="1:14" x14ac:dyDescent="0.2">
      <c r="A37" s="1">
        <v>43739</v>
      </c>
      <c r="B37" s="10">
        <v>120.07299999999999</v>
      </c>
      <c r="C37" s="10">
        <v>224.47300000000001</v>
      </c>
      <c r="E37" s="28">
        <f>MIN($B$37,$B$49,$B$61,$B$73,$B$85)</f>
        <v>109.617171</v>
      </c>
      <c r="F37" s="28">
        <f>MAX($B$37,$B$49,$B$61,$B$73,$B$85)</f>
        <v>156.23500000000001</v>
      </c>
      <c r="G37" s="28">
        <f>MIN($C$37,$C$49,$C$61,$C$73,$C$85)</f>
        <v>210.44437199999999</v>
      </c>
      <c r="H37" s="28">
        <f>MAX($C$37,$C$49,$C$61,$C$73,$C$85)</f>
        <v>227.61586700000001</v>
      </c>
      <c r="I37" s="10">
        <f t="shared" si="0"/>
        <v>46.617829000000015</v>
      </c>
      <c r="J37" s="10">
        <f t="shared" si="0"/>
        <v>54.209371999999973</v>
      </c>
      <c r="K37" s="10">
        <f t="shared" si="0"/>
        <v>17.171495000000021</v>
      </c>
      <c r="N37" s="10"/>
    </row>
    <row r="38" spans="1:14" x14ac:dyDescent="0.2">
      <c r="A38" s="1">
        <v>43770</v>
      </c>
      <c r="B38" s="10">
        <v>126.221</v>
      </c>
      <c r="C38" s="10">
        <v>233.691</v>
      </c>
      <c r="E38" s="28">
        <f>MIN($B$38,$B$50,$B$62,$B$74,$B$86)</f>
        <v>113.160725</v>
      </c>
      <c r="F38" s="28">
        <f>MAX($B$38,$B$50,$B$62,$B$74,$B$86)</f>
        <v>157.20500000000001</v>
      </c>
      <c r="G38" s="28">
        <f>MIN($C$38,$C$50,$C$62,$C$74,$C$86)</f>
        <v>220.59760700000001</v>
      </c>
      <c r="H38" s="28">
        <f>MAX($C$38,$C$50,$C$62,$C$74,$C$86)</f>
        <v>241.22969699999999</v>
      </c>
      <c r="I38" s="10">
        <f t="shared" si="0"/>
        <v>44.044275000000013</v>
      </c>
      <c r="J38" s="10">
        <f t="shared" si="0"/>
        <v>63.392606999999998</v>
      </c>
      <c r="K38" s="10">
        <f t="shared" si="0"/>
        <v>20.632089999999977</v>
      </c>
      <c r="N38" s="10"/>
    </row>
    <row r="39" spans="1:14" x14ac:dyDescent="0.2">
      <c r="A39" s="1">
        <v>43800</v>
      </c>
      <c r="B39" s="10">
        <v>140.083</v>
      </c>
      <c r="C39" s="10">
        <v>254.1</v>
      </c>
      <c r="E39" s="28">
        <f>MIN($B$39,$B$51,$B$63,$B$75,$B$87)</f>
        <v>118.89921</v>
      </c>
      <c r="F39" s="28">
        <f>MAX($B$39,$B$51,$B$63,$B$75,$B$87)</f>
        <v>161.18799999999999</v>
      </c>
      <c r="G39" s="28">
        <f>MIN($C$39,$C$51,$C$63,$C$75,$C$87)</f>
        <v>224.41015400000001</v>
      </c>
      <c r="H39" s="28">
        <f>MAX($C$39,$C$51,$C$63,$C$75,$C$87)</f>
        <v>254.1</v>
      </c>
      <c r="I39" s="10">
        <f t="shared" si="0"/>
        <v>42.288789999999992</v>
      </c>
      <c r="J39" s="10">
        <f t="shared" si="0"/>
        <v>63.222154000000018</v>
      </c>
      <c r="K39" s="10">
        <f t="shared" si="0"/>
        <v>29.689845999999989</v>
      </c>
      <c r="N39" s="10"/>
    </row>
    <row r="40" spans="1:14" x14ac:dyDescent="0.2">
      <c r="A40" s="1">
        <v>43831</v>
      </c>
      <c r="B40" s="10">
        <v>143.19</v>
      </c>
      <c r="C40" s="10">
        <v>265.71100000000001</v>
      </c>
      <c r="E40" s="28">
        <f>MIN($B$28,$B$40,$B$52,$B$64,$B$76)</f>
        <v>122.69627</v>
      </c>
      <c r="F40" s="28">
        <f>MAX($B$28,$B$40,$B$52,$B$64,$B$76)</f>
        <v>164.05760799999999</v>
      </c>
      <c r="G40" s="28">
        <f>MIN($C$28,$C$40,$C$52,$C$64,$C$76)</f>
        <v>239.63172499999999</v>
      </c>
      <c r="H40" s="28">
        <f>MAX($C$28,$C$40,$C$52,$C$64,$C$76)</f>
        <v>265.71100000000001</v>
      </c>
      <c r="I40" s="10">
        <f t="shared" si="0"/>
        <v>41.361337999999989</v>
      </c>
      <c r="J40" s="10">
        <f t="shared" si="0"/>
        <v>75.574117000000001</v>
      </c>
      <c r="K40" s="10">
        <f t="shared" si="0"/>
        <v>26.079275000000024</v>
      </c>
      <c r="N40" s="10"/>
    </row>
    <row r="41" spans="1:14" x14ac:dyDescent="0.2">
      <c r="A41" s="1">
        <v>43862</v>
      </c>
      <c r="B41" s="10">
        <v>132.91800000000001</v>
      </c>
      <c r="C41" s="10">
        <v>253.09100000000001</v>
      </c>
      <c r="E41" s="28">
        <f>MIN($B$29,$B$41,$B$53,$B$65,$B$77)</f>
        <v>120.609776</v>
      </c>
      <c r="F41" s="28">
        <f>MAX($B$29,$B$41,$B$53,$B$65,$B$77)</f>
        <v>144.01243700000001</v>
      </c>
      <c r="G41" s="28">
        <f>MIN($C$29,$C$41,$C$53,$C$65,$C$77)</f>
        <v>241.27302900000001</v>
      </c>
      <c r="H41" s="28">
        <f>MAX($C$29,$C$41,$C$53,$C$65,$C$77)</f>
        <v>253.09100000000001</v>
      </c>
      <c r="I41" s="10">
        <f t="shared" si="0"/>
        <v>23.402661000000009</v>
      </c>
      <c r="J41" s="10">
        <f t="shared" si="0"/>
        <v>97.260592000000003</v>
      </c>
      <c r="K41" s="10">
        <f t="shared" si="0"/>
        <v>11.817971</v>
      </c>
      <c r="N41" s="10"/>
    </row>
    <row r="42" spans="1:14" x14ac:dyDescent="0.2">
      <c r="A42" s="1">
        <v>43891</v>
      </c>
      <c r="B42" s="10">
        <v>126.782</v>
      </c>
      <c r="C42" s="10">
        <v>261.82299999999998</v>
      </c>
      <c r="E42" s="28">
        <f>MIN($B$30,$B$42,$B$54,$B$66,$B$78)</f>
        <v>111.693021</v>
      </c>
      <c r="F42" s="28">
        <f>MAX($B$30,$B$42,$B$54,$B$66,$B$78)</f>
        <v>146.07853600000001</v>
      </c>
      <c r="G42" s="28">
        <f>MIN($C$30,$C$42,$C$54,$C$66,$C$78)</f>
        <v>225.20362700000001</v>
      </c>
      <c r="H42" s="28">
        <f>MAX($C$30,$C$42,$C$54,$C$66,$C$78)</f>
        <v>261.82299999999998</v>
      </c>
      <c r="I42" s="10">
        <f t="shared" si="0"/>
        <v>34.385515000000012</v>
      </c>
      <c r="J42" s="10">
        <f t="shared" si="0"/>
        <v>79.125090999999998</v>
      </c>
      <c r="K42" s="10">
        <f t="shared" si="0"/>
        <v>36.619372999999968</v>
      </c>
      <c r="N42" s="10"/>
    </row>
    <row r="43" spans="1:14" x14ac:dyDescent="0.2">
      <c r="A43" s="1">
        <v>43922</v>
      </c>
      <c r="B43" s="10">
        <v>150.922</v>
      </c>
      <c r="C43" s="10">
        <v>258.46300000000002</v>
      </c>
      <c r="E43" s="28">
        <f>MIN($B$31,$B$43,$B$55,$B$67,$B$79)</f>
        <v>106.291242</v>
      </c>
      <c r="F43" s="28">
        <f>MAX($B$31,$B$43,$B$55,$B$67,$B$79)</f>
        <v>150.922</v>
      </c>
      <c r="G43" s="28">
        <f>MIN($C$31,$C$43,$C$55,$C$67,$C$79)</f>
        <v>223.64209</v>
      </c>
      <c r="H43" s="28">
        <f>MAX($C$31,$C$43,$C$55,$C$67,$C$79)</f>
        <v>258.46300000000002</v>
      </c>
      <c r="I43" s="10">
        <f t="shared" si="0"/>
        <v>44.630758</v>
      </c>
      <c r="J43" s="10">
        <f t="shared" si="0"/>
        <v>72.720089999999999</v>
      </c>
      <c r="K43" s="10">
        <f t="shared" si="0"/>
        <v>34.820910000000026</v>
      </c>
      <c r="N43" s="10"/>
    </row>
    <row r="44" spans="1:14" x14ac:dyDescent="0.2">
      <c r="A44" s="1">
        <v>43952</v>
      </c>
      <c r="B44" s="10">
        <v>176.62700000000001</v>
      </c>
      <c r="C44" s="10">
        <v>258.952</v>
      </c>
      <c r="E44" s="28">
        <f>MIN($B$32,$B$44,$B$56,$B$68,$B$80)</f>
        <v>109.712137</v>
      </c>
      <c r="F44" s="28">
        <f>MAX($B$32,$B$44,$B$56,$B$68,$B$80)</f>
        <v>176.62700000000001</v>
      </c>
      <c r="G44" s="28">
        <f>MIN($C$32,$C$44,$C$56,$C$68,$C$80)</f>
        <v>220.72221500000001</v>
      </c>
      <c r="H44" s="28">
        <f>MAX($C$32,$C$44,$C$56,$C$68,$C$80)</f>
        <v>258.952</v>
      </c>
      <c r="I44" s="10">
        <f t="shared" si="0"/>
        <v>66.914863000000011</v>
      </c>
      <c r="J44" s="10">
        <f t="shared" si="0"/>
        <v>44.095214999999996</v>
      </c>
      <c r="K44" s="10">
        <f t="shared" si="0"/>
        <v>38.229784999999993</v>
      </c>
      <c r="N44" s="10"/>
    </row>
    <row r="45" spans="1:14" x14ac:dyDescent="0.2">
      <c r="A45" s="1">
        <v>43983</v>
      </c>
      <c r="B45" s="10">
        <v>176.947</v>
      </c>
      <c r="C45" s="10">
        <v>254.47900000000001</v>
      </c>
      <c r="E45" s="28">
        <f>MIN($B$33,$B$45,$B$57,$B$69,$B$81)</f>
        <v>111.329024</v>
      </c>
      <c r="F45" s="28">
        <f>MAX($B$33,$B$45,$B$57,$B$69,$B$81)</f>
        <v>176.947</v>
      </c>
      <c r="G45" s="28">
        <f>MIN($C$33,$C$45,$C$57,$C$69,$C$81)</f>
        <v>221.01629</v>
      </c>
      <c r="H45" s="28">
        <f>MAX($C$33,$C$45,$C$57,$C$69,$C$81)</f>
        <v>254.47900000000001</v>
      </c>
      <c r="I45" s="10">
        <f t="shared" si="0"/>
        <v>65.617975999999999</v>
      </c>
      <c r="J45" s="10">
        <f t="shared" si="0"/>
        <v>44.069289999999995</v>
      </c>
      <c r="K45" s="10">
        <f t="shared" si="0"/>
        <v>33.462710000000015</v>
      </c>
      <c r="N45" s="10"/>
    </row>
    <row r="46" spans="1:14" x14ac:dyDescent="0.2">
      <c r="A46" s="1">
        <v>44013</v>
      </c>
      <c r="B46" s="10">
        <v>178.8</v>
      </c>
      <c r="C46" s="10">
        <v>250.36</v>
      </c>
      <c r="E46" s="28">
        <f>MIN($B$34,$B$46,$B$58,$B$70,$B$82)</f>
        <v>112.59147400000001</v>
      </c>
      <c r="F46" s="28">
        <f>MAX($B$34,$B$46,$B$58,$B$70,$B$82)</f>
        <v>178.8</v>
      </c>
      <c r="G46" s="28">
        <f>MIN($C$34,$C$46,$C$58,$C$70,$C$82)</f>
        <v>220.87479500000001</v>
      </c>
      <c r="H46" s="28">
        <f>MAX($C$34,$C$46,$C$58,$C$70,$C$82)</f>
        <v>250.36</v>
      </c>
      <c r="I46" s="10">
        <f t="shared" si="0"/>
        <v>66.208526000000006</v>
      </c>
      <c r="J46" s="10">
        <f t="shared" si="0"/>
        <v>42.074794999999995</v>
      </c>
      <c r="K46" s="10">
        <f t="shared" si="0"/>
        <v>29.485205000000008</v>
      </c>
      <c r="N46" s="10"/>
    </row>
    <row r="47" spans="1:14" x14ac:dyDescent="0.2">
      <c r="A47" s="1">
        <v>44044</v>
      </c>
      <c r="B47" s="10">
        <v>179.76300000000001</v>
      </c>
      <c r="C47" s="10">
        <v>237.53399999999999</v>
      </c>
      <c r="E47" s="28">
        <f>MIN($B$35,$B$47,$B$59,$B$71,$B$83)</f>
        <v>113.121844</v>
      </c>
      <c r="F47" s="28">
        <f>MAX($B$35,$B$47,$B$59,$B$71,$B$83)</f>
        <v>179.76300000000001</v>
      </c>
      <c r="G47" s="28">
        <f>MIN($C$35,$C$47,$C$59,$C$71,$C$83)</f>
        <v>215.59122500000001</v>
      </c>
      <c r="H47" s="28">
        <f>MAX($C$35,$C$47,$C$59,$C$71,$C$83)</f>
        <v>237.53399999999999</v>
      </c>
      <c r="I47" s="10">
        <f t="shared" si="0"/>
        <v>66.641156000000009</v>
      </c>
      <c r="J47" s="10">
        <f t="shared" si="0"/>
        <v>35.828225000000003</v>
      </c>
      <c r="K47" s="10">
        <f t="shared" si="0"/>
        <v>21.942774999999983</v>
      </c>
      <c r="N47" s="10"/>
    </row>
    <row r="48" spans="1:14" x14ac:dyDescent="0.2">
      <c r="A48" s="1">
        <v>44075</v>
      </c>
      <c r="B48" s="10">
        <v>172.50200000000001</v>
      </c>
      <c r="C48" s="10">
        <v>227.578</v>
      </c>
      <c r="E48" s="28">
        <f>MIN($B$36,$B$48,$B$60,$B$72,$B$84)</f>
        <v>110.53083700000001</v>
      </c>
      <c r="F48" s="28">
        <f>MAX($B$36,$B$48,$B$60,$B$72,$B$84)</f>
        <v>172.50200000000001</v>
      </c>
      <c r="G48" s="28">
        <f>MIN($C$36,$C$48,$C$60,$C$72,$C$84)</f>
        <v>209.51571100000001</v>
      </c>
      <c r="H48" s="28">
        <f>MAX($C$36,$C$48,$C$60,$C$72,$C$84)</f>
        <v>232.04300000000001</v>
      </c>
      <c r="I48" s="10">
        <f t="shared" si="0"/>
        <v>61.971163000000004</v>
      </c>
      <c r="J48" s="10">
        <f t="shared" si="0"/>
        <v>37.013711000000001</v>
      </c>
      <c r="K48" s="10">
        <f t="shared" si="0"/>
        <v>22.527288999999996</v>
      </c>
      <c r="N48" s="10"/>
    </row>
    <row r="49" spans="1:14" x14ac:dyDescent="0.2">
      <c r="A49" s="1">
        <v>44105</v>
      </c>
      <c r="B49" s="10">
        <v>156.23500000000001</v>
      </c>
      <c r="C49" s="10">
        <v>227.61586700000001</v>
      </c>
      <c r="E49" s="28">
        <f>MIN($B$37,$B$49,$B$61,$B$73,$B$85)</f>
        <v>109.617171</v>
      </c>
      <c r="F49" s="28">
        <f>MAX($B$37,$B$49,$B$61,$B$73,$B$85)</f>
        <v>156.23500000000001</v>
      </c>
      <c r="G49" s="28">
        <f>MIN($C$37,$C$49,$C$61,$C$73,$C$85)</f>
        <v>210.44437199999999</v>
      </c>
      <c r="H49" s="28">
        <f>MAX($C$37,$C$49,$C$61,$C$73,$C$85)</f>
        <v>227.61586700000001</v>
      </c>
      <c r="I49" s="10">
        <f t="shared" si="0"/>
        <v>46.617829000000015</v>
      </c>
      <c r="J49" s="10">
        <f t="shared" si="0"/>
        <v>54.209371999999973</v>
      </c>
      <c r="K49" s="10">
        <f t="shared" si="0"/>
        <v>17.171495000000021</v>
      </c>
      <c r="N49" s="10"/>
    </row>
    <row r="50" spans="1:14" x14ac:dyDescent="0.2">
      <c r="A50" s="1">
        <v>44136</v>
      </c>
      <c r="B50" s="10">
        <v>157.20500000000001</v>
      </c>
      <c r="C50" s="10">
        <v>241.22969699999999</v>
      </c>
      <c r="E50" s="28">
        <f>MIN($B$38,$B$50,$B$62,$B$74,$B$86)</f>
        <v>113.160725</v>
      </c>
      <c r="F50" s="28">
        <f>MAX($B$38,$B$50,$B$62,$B$74,$B$86)</f>
        <v>157.20500000000001</v>
      </c>
      <c r="G50" s="28">
        <f>MIN($C$38,$C$50,$C$62,$C$74,$C$86)</f>
        <v>220.59760700000001</v>
      </c>
      <c r="H50" s="28">
        <f>MAX($C$38,$C$50,$C$62,$C$74,$C$86)</f>
        <v>241.22969699999999</v>
      </c>
      <c r="I50" s="10">
        <f t="shared" si="0"/>
        <v>44.044275000000013</v>
      </c>
      <c r="J50" s="10">
        <f t="shared" si="0"/>
        <v>63.392606999999998</v>
      </c>
      <c r="K50" s="10">
        <f t="shared" si="0"/>
        <v>20.632089999999977</v>
      </c>
      <c r="N50" s="10"/>
    </row>
    <row r="51" spans="1:14" x14ac:dyDescent="0.2">
      <c r="A51" s="1">
        <v>44166</v>
      </c>
      <c r="B51" s="10">
        <v>161.18799999999999</v>
      </c>
      <c r="C51" s="10">
        <v>243.39474899999999</v>
      </c>
      <c r="E51" s="28">
        <f>MIN($B$39,$B$51,$B$63,$B$75,$B$87)</f>
        <v>118.89921</v>
      </c>
      <c r="F51" s="28">
        <f>MAX($B$39,$B$51,$B$63,$B$75,$B$87)</f>
        <v>161.18799999999999</v>
      </c>
      <c r="G51" s="28">
        <f>MIN($C$39,$C$51,$C$63,$C$75,$C$87)</f>
        <v>224.41015400000001</v>
      </c>
      <c r="H51" s="28">
        <f>MAX($C$39,$C$51,$C$63,$C$75,$C$87)</f>
        <v>254.1</v>
      </c>
      <c r="I51" s="10">
        <f t="shared" si="0"/>
        <v>42.288789999999992</v>
      </c>
      <c r="J51" s="10">
        <f t="shared" si="0"/>
        <v>63.222154000000018</v>
      </c>
      <c r="K51" s="10">
        <f t="shared" si="0"/>
        <v>29.689845999999989</v>
      </c>
      <c r="N51" s="10"/>
    </row>
    <row r="52" spans="1:14" x14ac:dyDescent="0.2">
      <c r="A52" s="1">
        <v>44197</v>
      </c>
      <c r="B52" s="10">
        <v>164.05760799999999</v>
      </c>
      <c r="C52" s="10">
        <v>255.361605</v>
      </c>
      <c r="E52" s="28">
        <f>MIN($B$28,$B$40,$B$52,$B$64,$B$76)</f>
        <v>122.69627</v>
      </c>
      <c r="F52" s="28">
        <f>MAX($B$28,$B$40,$B$52,$B$64,$B$76)</f>
        <v>164.05760799999999</v>
      </c>
      <c r="G52" s="28">
        <f>MIN($C$28,$C$40,$C$52,$C$64,$C$76)</f>
        <v>239.63172499999999</v>
      </c>
      <c r="H52" s="28">
        <f>MAX($C$28,$C$40,$C$52,$C$64,$C$76)</f>
        <v>265.71100000000001</v>
      </c>
      <c r="I52" s="10">
        <f t="shared" si="0"/>
        <v>41.361337999999989</v>
      </c>
      <c r="J52" s="10">
        <f t="shared" si="0"/>
        <v>75.574117000000001</v>
      </c>
      <c r="K52" s="10">
        <f t="shared" si="0"/>
        <v>26.079275000000024</v>
      </c>
      <c r="N52" s="10"/>
    </row>
    <row r="53" spans="1:14" x14ac:dyDescent="0.2">
      <c r="A53" s="1">
        <v>44228</v>
      </c>
      <c r="B53" s="10">
        <v>144.01243700000001</v>
      </c>
      <c r="C53" s="10">
        <v>241.27302900000001</v>
      </c>
      <c r="E53" s="28">
        <f>MIN($B$29,$B$41,$B$53,$B$65,$B$77)</f>
        <v>120.609776</v>
      </c>
      <c r="F53" s="28">
        <f>MAX($B$29,$B$41,$B$53,$B$65,$B$77)</f>
        <v>144.01243700000001</v>
      </c>
      <c r="G53" s="28">
        <f>MIN($C$29,$C$41,$C$53,$C$65,$C$77)</f>
        <v>241.27302900000001</v>
      </c>
      <c r="H53" s="28">
        <f>MAX($C$29,$C$41,$C$53,$C$65,$C$77)</f>
        <v>253.09100000000001</v>
      </c>
      <c r="I53" s="10">
        <f t="shared" si="0"/>
        <v>23.402661000000009</v>
      </c>
      <c r="J53" s="10">
        <f t="shared" si="0"/>
        <v>97.260592000000003</v>
      </c>
      <c r="K53" s="10">
        <f t="shared" si="0"/>
        <v>11.817971</v>
      </c>
      <c r="N53" s="10"/>
    </row>
    <row r="54" spans="1:14" x14ac:dyDescent="0.2">
      <c r="A54" s="1">
        <v>44256</v>
      </c>
      <c r="B54" s="10">
        <v>146.07853600000001</v>
      </c>
      <c r="C54" s="10">
        <v>237.84609399999999</v>
      </c>
      <c r="E54" s="28">
        <f>MIN($B$30,$B$42,$B$54,$B$66,$B$78)</f>
        <v>111.693021</v>
      </c>
      <c r="F54" s="28">
        <f>MAX($B$30,$B$42,$B$54,$B$66,$B$78)</f>
        <v>146.07853600000001</v>
      </c>
      <c r="G54" s="28">
        <f>MIN($C$30,$C$42,$C$54,$C$66,$C$78)</f>
        <v>225.20362700000001</v>
      </c>
      <c r="H54" s="28">
        <f>MAX($C$30,$C$42,$C$54,$C$66,$C$78)</f>
        <v>261.82299999999998</v>
      </c>
      <c r="I54" s="10">
        <f t="shared" si="0"/>
        <v>34.385515000000012</v>
      </c>
      <c r="J54" s="10">
        <f t="shared" si="0"/>
        <v>79.125090999999998</v>
      </c>
      <c r="K54" s="10">
        <f t="shared" si="0"/>
        <v>36.619372999999968</v>
      </c>
      <c r="N54" s="10"/>
    </row>
    <row r="55" spans="1:14" x14ac:dyDescent="0.2">
      <c r="A55" s="1">
        <v>44287</v>
      </c>
      <c r="B55" s="10">
        <v>137.21829700000001</v>
      </c>
      <c r="C55" s="10">
        <v>238.62245100000001</v>
      </c>
      <c r="E55" s="28">
        <f>MIN($B$31,$B$43,$B$55,$B$67,$B$79)</f>
        <v>106.291242</v>
      </c>
      <c r="F55" s="28">
        <f>MAX($B$31,$B$43,$B$55,$B$67,$B$79)</f>
        <v>150.922</v>
      </c>
      <c r="G55" s="28">
        <f>MIN($C$31,$C$43,$C$55,$C$67,$C$79)</f>
        <v>223.64209</v>
      </c>
      <c r="H55" s="28">
        <f>MAX($C$31,$C$43,$C$55,$C$67,$C$79)</f>
        <v>258.46300000000002</v>
      </c>
      <c r="I55" s="10">
        <f t="shared" si="0"/>
        <v>44.630758</v>
      </c>
      <c r="J55" s="10">
        <f t="shared" si="0"/>
        <v>72.720089999999999</v>
      </c>
      <c r="K55" s="10">
        <f t="shared" si="0"/>
        <v>34.820910000000026</v>
      </c>
      <c r="N55" s="10"/>
    </row>
    <row r="56" spans="1:14" x14ac:dyDescent="0.2">
      <c r="A56" s="1">
        <v>44317</v>
      </c>
      <c r="B56" s="10">
        <v>139.59954400000001</v>
      </c>
      <c r="C56" s="10">
        <v>240.175715</v>
      </c>
      <c r="E56" s="28">
        <f>MIN($B$32,$B$44,$B$56,$B$68,$B$80)</f>
        <v>109.712137</v>
      </c>
      <c r="F56" s="28">
        <f>MAX($B$32,$B$44,$B$56,$B$68,$B$80)</f>
        <v>176.62700000000001</v>
      </c>
      <c r="G56" s="28">
        <f>MIN($C$32,$C$44,$C$56,$C$68,$C$80)</f>
        <v>220.72221500000001</v>
      </c>
      <c r="H56" s="28">
        <f>MAX($C$32,$C$44,$C$56,$C$68,$C$80)</f>
        <v>258.952</v>
      </c>
      <c r="I56" s="10">
        <f t="shared" si="0"/>
        <v>66.914863000000011</v>
      </c>
      <c r="J56" s="10">
        <f t="shared" si="0"/>
        <v>44.095214999999996</v>
      </c>
      <c r="K56" s="10">
        <f t="shared" si="0"/>
        <v>38.229784999999993</v>
      </c>
      <c r="N56" s="10"/>
    </row>
    <row r="57" spans="1:14" x14ac:dyDescent="0.2">
      <c r="A57" s="1">
        <v>44348</v>
      </c>
      <c r="B57" s="10">
        <v>140.132555</v>
      </c>
      <c r="C57" s="10">
        <v>237.28622200000001</v>
      </c>
      <c r="E57" s="28">
        <f>MIN($B$33,$B$45,$B$57,$B$69,$B$81)</f>
        <v>111.329024</v>
      </c>
      <c r="F57" s="28">
        <f>MAX($B$33,$B$45,$B$57,$B$69,$B$81)</f>
        <v>176.947</v>
      </c>
      <c r="G57" s="28">
        <f>MIN($C$33,$C$45,$C$57,$C$69,$C$81)</f>
        <v>221.01629</v>
      </c>
      <c r="H57" s="28">
        <f>MAX($C$33,$C$45,$C$57,$C$69,$C$81)</f>
        <v>254.47900000000001</v>
      </c>
      <c r="I57" s="10">
        <f t="shared" si="0"/>
        <v>65.617975999999999</v>
      </c>
      <c r="J57" s="10">
        <f t="shared" si="0"/>
        <v>44.069289999999995</v>
      </c>
      <c r="K57" s="10">
        <f t="shared" si="0"/>
        <v>33.462710000000015</v>
      </c>
      <c r="N57" s="10"/>
    </row>
    <row r="58" spans="1:14" x14ac:dyDescent="0.2">
      <c r="A58" s="1">
        <v>44378</v>
      </c>
      <c r="B58" s="10">
        <v>142.13915600000001</v>
      </c>
      <c r="C58" s="10">
        <v>230.76469800000001</v>
      </c>
      <c r="E58" s="28">
        <f>MIN($B$34,$B$46,$B$58,$B$70,$B$82)</f>
        <v>112.59147400000001</v>
      </c>
      <c r="F58" s="28">
        <f>MAX($B$34,$B$46,$B$58,$B$70,$B$82)</f>
        <v>178.8</v>
      </c>
      <c r="G58" s="28">
        <f>MIN($C$34,$C$46,$C$58,$C$70,$C$82)</f>
        <v>220.87479500000001</v>
      </c>
      <c r="H58" s="28">
        <f>MAX($C$34,$C$46,$C$58,$C$70,$C$82)</f>
        <v>250.36</v>
      </c>
      <c r="I58" s="10">
        <f t="shared" si="0"/>
        <v>66.208526000000006</v>
      </c>
      <c r="J58" s="10">
        <f t="shared" si="0"/>
        <v>42.074794999999995</v>
      </c>
      <c r="K58" s="10">
        <f t="shared" si="0"/>
        <v>29.485205000000008</v>
      </c>
      <c r="N58" s="10"/>
    </row>
    <row r="59" spans="1:14" x14ac:dyDescent="0.2">
      <c r="A59" s="1">
        <v>44409</v>
      </c>
      <c r="B59" s="10">
        <v>137.625441</v>
      </c>
      <c r="C59" s="10">
        <v>225.55103199999999</v>
      </c>
      <c r="E59" s="28">
        <f>MIN($B$35,$B$47,$B$59,$B$71,$B$83)</f>
        <v>113.121844</v>
      </c>
      <c r="F59" s="28">
        <f>MAX($B$35,$B$47,$B$59,$B$71,$B$83)</f>
        <v>179.76300000000001</v>
      </c>
      <c r="G59" s="28">
        <f>MIN($C$35,$C$47,$C$59,$C$71,$C$83)</f>
        <v>215.59122500000001</v>
      </c>
      <c r="H59" s="28">
        <f>MAX($C$35,$C$47,$C$59,$C$71,$C$83)</f>
        <v>237.53399999999999</v>
      </c>
      <c r="I59" s="10">
        <f t="shared" si="0"/>
        <v>66.641156000000009</v>
      </c>
      <c r="J59" s="10">
        <f t="shared" si="0"/>
        <v>35.828225000000003</v>
      </c>
      <c r="K59" s="10">
        <f t="shared" si="0"/>
        <v>21.942774999999983</v>
      </c>
      <c r="N59" s="10"/>
    </row>
    <row r="60" spans="1:14" x14ac:dyDescent="0.2">
      <c r="A60" s="1">
        <v>44440</v>
      </c>
      <c r="B60" s="10">
        <v>132.095395</v>
      </c>
      <c r="C60" s="10">
        <v>227.04755800000001</v>
      </c>
      <c r="E60" s="28">
        <f>MIN($B$36,$B$48,$B$60,$B$72,$B$84)</f>
        <v>110.53083700000001</v>
      </c>
      <c r="F60" s="28">
        <f>MAX($B$36,$B$48,$B$60,$B$72,$B$84)</f>
        <v>172.50200000000001</v>
      </c>
      <c r="G60" s="28">
        <f>MIN($C$36,$C$48,$C$60,$C$72,$C$84)</f>
        <v>209.51571100000001</v>
      </c>
      <c r="H60" s="28">
        <f>MAX($C$36,$C$48,$C$60,$C$72,$C$84)</f>
        <v>232.04300000000001</v>
      </c>
      <c r="I60" s="10">
        <f t="shared" ref="I60:K91" si="1">F60-E60</f>
        <v>61.971163000000004</v>
      </c>
      <c r="J60" s="10">
        <f t="shared" si="1"/>
        <v>37.013711000000001</v>
      </c>
      <c r="K60" s="10">
        <f t="shared" si="1"/>
        <v>22.527288999999996</v>
      </c>
      <c r="N60" s="10"/>
    </row>
    <row r="61" spans="1:14" x14ac:dyDescent="0.2">
      <c r="A61" s="1">
        <v>44470</v>
      </c>
      <c r="B61" s="10">
        <v>132.81144399999999</v>
      </c>
      <c r="C61" s="10">
        <v>216.69639000000001</v>
      </c>
      <c r="E61" s="28">
        <f>MIN($B$37,$B$49,$B$61,$B$73,$B$85)</f>
        <v>109.617171</v>
      </c>
      <c r="F61" s="28">
        <f>MAX($B$37,$B$49,$B$61,$B$73,$B$85)</f>
        <v>156.23500000000001</v>
      </c>
      <c r="G61" s="28">
        <f>MIN($C$37,$C$49,$C$61,$C$73,$C$85)</f>
        <v>210.44437199999999</v>
      </c>
      <c r="H61" s="28">
        <f>MAX($C$37,$C$49,$C$61,$C$73,$C$85)</f>
        <v>227.61586700000001</v>
      </c>
      <c r="I61" s="10">
        <f t="shared" si="1"/>
        <v>46.617829000000015</v>
      </c>
      <c r="J61" s="10">
        <f t="shared" si="1"/>
        <v>54.209371999999973</v>
      </c>
      <c r="K61" s="10">
        <f t="shared" si="1"/>
        <v>17.171495000000021</v>
      </c>
      <c r="N61" s="10"/>
    </row>
    <row r="62" spans="1:14" x14ac:dyDescent="0.2">
      <c r="A62" s="1">
        <v>44501</v>
      </c>
      <c r="B62" s="10">
        <v>131.69239400000001</v>
      </c>
      <c r="C62" s="10">
        <v>220.59760700000001</v>
      </c>
      <c r="E62" s="28">
        <f>MIN($B$38,$B$50,$B$62,$B$74,$B$86)</f>
        <v>113.160725</v>
      </c>
      <c r="F62" s="28">
        <f>MAX($B$38,$B$50,$B$62,$B$74,$B$86)</f>
        <v>157.20500000000001</v>
      </c>
      <c r="G62" s="28">
        <f>MIN($C$38,$C$50,$C$62,$C$74,$C$86)</f>
        <v>220.59760700000001</v>
      </c>
      <c r="H62" s="28">
        <f>MAX($C$38,$C$50,$C$62,$C$74,$C$86)</f>
        <v>241.22969699999999</v>
      </c>
      <c r="I62" s="10">
        <f t="shared" si="1"/>
        <v>44.044275000000013</v>
      </c>
      <c r="J62" s="10">
        <f t="shared" si="1"/>
        <v>63.392606999999998</v>
      </c>
      <c r="K62" s="10">
        <f t="shared" si="1"/>
        <v>20.632089999999977</v>
      </c>
      <c r="N62" s="10"/>
    </row>
    <row r="63" spans="1:14" x14ac:dyDescent="0.2">
      <c r="A63" s="1">
        <v>44531</v>
      </c>
      <c r="B63" s="10">
        <v>130.03906000000001</v>
      </c>
      <c r="C63" s="10">
        <v>232.177537</v>
      </c>
      <c r="E63" s="28">
        <f>MIN($B$39,$B$51,$B$63,$B$75,$B$87)</f>
        <v>118.89921</v>
      </c>
      <c r="F63" s="28">
        <f>MAX($B$39,$B$51,$B$63,$B$75,$B$87)</f>
        <v>161.18799999999999</v>
      </c>
      <c r="G63" s="28">
        <f>MIN($C$39,$C$51,$C$63,$C$75,$C$87)</f>
        <v>224.41015400000001</v>
      </c>
      <c r="H63" s="28">
        <f>MAX($C$39,$C$51,$C$63,$C$75,$C$87)</f>
        <v>254.1</v>
      </c>
      <c r="I63" s="10">
        <f t="shared" si="1"/>
        <v>42.288789999999992</v>
      </c>
      <c r="J63" s="10">
        <f t="shared" si="1"/>
        <v>63.222154000000018</v>
      </c>
      <c r="K63" s="10">
        <f t="shared" si="1"/>
        <v>29.689845999999989</v>
      </c>
      <c r="N63" s="10"/>
    </row>
    <row r="64" spans="1:14" x14ac:dyDescent="0.2">
      <c r="A64" s="1">
        <v>44562</v>
      </c>
      <c r="B64" s="10">
        <v>125.281997</v>
      </c>
      <c r="C64" s="10">
        <v>251.78143700000001</v>
      </c>
      <c r="E64" s="28">
        <f>MIN($B$28,$B$40,$B$52,$B$64,$B$76)</f>
        <v>122.69627</v>
      </c>
      <c r="F64" s="28">
        <f>MAX($B$28,$B$40,$B$52,$B$64,$B$76)</f>
        <v>164.05760799999999</v>
      </c>
      <c r="G64" s="28">
        <f>MIN($C$28,$C$40,$C$52,$C$64,$C$76)</f>
        <v>239.63172499999999</v>
      </c>
      <c r="H64" s="28">
        <f>MAX($C$28,$C$40,$C$52,$C$64,$C$76)</f>
        <v>265.71100000000001</v>
      </c>
      <c r="I64" s="10">
        <f t="shared" si="1"/>
        <v>41.361337999999989</v>
      </c>
      <c r="J64" s="10">
        <f t="shared" si="1"/>
        <v>75.574117000000001</v>
      </c>
      <c r="K64" s="10">
        <f t="shared" si="1"/>
        <v>26.079275000000024</v>
      </c>
      <c r="N64" s="10"/>
    </row>
    <row r="65" spans="1:14" x14ac:dyDescent="0.2">
      <c r="A65" s="1">
        <v>44593</v>
      </c>
      <c r="B65" s="10">
        <v>120.609776</v>
      </c>
      <c r="C65" s="10">
        <v>250.26103599999999</v>
      </c>
      <c r="E65" s="28">
        <f>MIN($B$29,$B$41,$B$53,$B$65,$B$77)</f>
        <v>120.609776</v>
      </c>
      <c r="F65" s="28">
        <f>MAX($B$29,$B$41,$B$53,$B$65,$B$77)</f>
        <v>144.01243700000001</v>
      </c>
      <c r="G65" s="28">
        <f>MIN($C$29,$C$41,$C$53,$C$65,$C$77)</f>
        <v>241.27302900000001</v>
      </c>
      <c r="H65" s="28">
        <f>MAX($C$29,$C$41,$C$53,$C$65,$C$77)</f>
        <v>253.09100000000001</v>
      </c>
      <c r="I65" s="10">
        <f t="shared" si="1"/>
        <v>23.402661000000009</v>
      </c>
      <c r="J65" s="10">
        <f t="shared" si="1"/>
        <v>97.260592000000003</v>
      </c>
      <c r="K65" s="10">
        <f t="shared" si="1"/>
        <v>11.817971</v>
      </c>
      <c r="N65" s="10"/>
    </row>
    <row r="66" spans="1:14" x14ac:dyDescent="0.2">
      <c r="A66" s="1">
        <v>44621</v>
      </c>
      <c r="B66" s="10">
        <v>114.65761500000001</v>
      </c>
      <c r="C66" s="10">
        <v>238.50202100000001</v>
      </c>
      <c r="E66" s="28">
        <f>MIN($B$30,$B$42,$B$54,$B$66,$B$78)</f>
        <v>111.693021</v>
      </c>
      <c r="F66" s="28">
        <f>MAX($B$30,$B$42,$B$54,$B$66,$B$78)</f>
        <v>146.07853600000001</v>
      </c>
      <c r="G66" s="28">
        <f>MIN($C$30,$C$42,$C$54,$C$66,$C$78)</f>
        <v>225.20362700000001</v>
      </c>
      <c r="H66" s="28">
        <f>MAX($C$30,$C$42,$C$54,$C$66,$C$78)</f>
        <v>261.82299999999998</v>
      </c>
      <c r="I66" s="10">
        <f t="shared" si="1"/>
        <v>34.385515000000012</v>
      </c>
      <c r="J66" s="10">
        <f t="shared" si="1"/>
        <v>79.125090999999998</v>
      </c>
      <c r="K66" s="10">
        <f t="shared" si="1"/>
        <v>36.619372999999968</v>
      </c>
      <c r="N66" s="10"/>
    </row>
    <row r="67" spans="1:14" x14ac:dyDescent="0.2">
      <c r="A67" s="1">
        <v>44652</v>
      </c>
      <c r="B67" s="10">
        <v>106.291242</v>
      </c>
      <c r="C67" s="10">
        <v>230.01925299999999</v>
      </c>
      <c r="E67" s="28">
        <f>MIN($B$31,$B$43,$B$55,$B$67,$B$79)</f>
        <v>106.291242</v>
      </c>
      <c r="F67" s="28">
        <f>MAX($B$31,$B$43,$B$55,$B$67,$B$79)</f>
        <v>150.922</v>
      </c>
      <c r="G67" s="28">
        <f>MIN($C$31,$C$43,$C$55,$C$67,$C$79)</f>
        <v>223.64209</v>
      </c>
      <c r="H67" s="28">
        <f>MAX($C$31,$C$43,$C$55,$C$67,$C$79)</f>
        <v>258.46300000000002</v>
      </c>
      <c r="I67" s="10">
        <f t="shared" si="1"/>
        <v>44.630758</v>
      </c>
      <c r="J67" s="10">
        <f t="shared" si="1"/>
        <v>72.720089999999999</v>
      </c>
      <c r="K67" s="10">
        <f t="shared" si="1"/>
        <v>34.820910000000026</v>
      </c>
      <c r="N67" s="10"/>
    </row>
    <row r="68" spans="1:14" x14ac:dyDescent="0.2">
      <c r="A68" s="1">
        <v>44682</v>
      </c>
      <c r="B68" s="10">
        <v>109.712137</v>
      </c>
      <c r="C68" s="10">
        <v>220.72221500000001</v>
      </c>
      <c r="E68" s="28">
        <f>MIN($B$32,$B$44,$B$56,$B$68,$B$80)</f>
        <v>109.712137</v>
      </c>
      <c r="F68" s="28">
        <f>MAX($B$32,$B$44,$B$56,$B$68,$B$80)</f>
        <v>176.62700000000001</v>
      </c>
      <c r="G68" s="28">
        <f>MIN($C$32,$C$44,$C$56,$C$68,$C$80)</f>
        <v>220.72221500000001</v>
      </c>
      <c r="H68" s="28">
        <f>MAX($C$32,$C$44,$C$56,$C$68,$C$80)</f>
        <v>258.952</v>
      </c>
      <c r="I68" s="10">
        <f t="shared" si="1"/>
        <v>66.914863000000011</v>
      </c>
      <c r="J68" s="10">
        <f t="shared" si="1"/>
        <v>44.095214999999996</v>
      </c>
      <c r="K68" s="10">
        <f t="shared" si="1"/>
        <v>38.229784999999993</v>
      </c>
      <c r="N68" s="10"/>
    </row>
    <row r="69" spans="1:14" x14ac:dyDescent="0.2">
      <c r="A69" s="1">
        <v>44713</v>
      </c>
      <c r="B69" s="10">
        <v>111.329024</v>
      </c>
      <c r="C69" s="10">
        <v>221.01629</v>
      </c>
      <c r="E69" s="28">
        <f>MIN($B$33,$B$45,$B$57,$B$69,$B$81)</f>
        <v>111.329024</v>
      </c>
      <c r="F69" s="28">
        <f>MAX($B$33,$B$45,$B$57,$B$69,$B$81)</f>
        <v>176.947</v>
      </c>
      <c r="G69" s="28">
        <f>MIN($C$33,$C$45,$C$57,$C$69,$C$81)</f>
        <v>221.01629</v>
      </c>
      <c r="H69" s="28">
        <f>MAX($C$33,$C$45,$C$57,$C$69,$C$81)</f>
        <v>254.47900000000001</v>
      </c>
      <c r="I69" s="10">
        <f t="shared" si="1"/>
        <v>65.617975999999999</v>
      </c>
      <c r="J69" s="10">
        <f t="shared" si="1"/>
        <v>44.069289999999995</v>
      </c>
      <c r="K69" s="10">
        <f t="shared" si="1"/>
        <v>33.462710000000015</v>
      </c>
      <c r="N69" s="10"/>
    </row>
    <row r="70" spans="1:14" x14ac:dyDescent="0.2">
      <c r="A70" s="1">
        <v>44743</v>
      </c>
      <c r="B70" s="10">
        <v>112.59147400000001</v>
      </c>
      <c r="C70" s="10">
        <v>225.133026</v>
      </c>
      <c r="E70" s="28">
        <f>MIN($B$34,$B$46,$B$58,$B$70,$B$82)</f>
        <v>112.59147400000001</v>
      </c>
      <c r="F70" s="28">
        <f>MAX($B$34,$B$46,$B$58,$B$70,$B$82)</f>
        <v>178.8</v>
      </c>
      <c r="G70" s="28">
        <f>MIN($C$34,$C$46,$C$58,$C$70,$C$82)</f>
        <v>220.87479500000001</v>
      </c>
      <c r="H70" s="28">
        <f>MAX($C$34,$C$46,$C$58,$C$70,$C$82)</f>
        <v>250.36</v>
      </c>
      <c r="I70" s="10">
        <f t="shared" si="1"/>
        <v>66.208526000000006</v>
      </c>
      <c r="J70" s="10">
        <f t="shared" si="1"/>
        <v>42.074794999999995</v>
      </c>
      <c r="K70" s="10">
        <f t="shared" si="1"/>
        <v>29.485205000000008</v>
      </c>
      <c r="N70" s="10"/>
    </row>
    <row r="71" spans="1:14" x14ac:dyDescent="0.2">
      <c r="A71" s="1">
        <v>44774</v>
      </c>
      <c r="B71" s="10">
        <v>113.121844</v>
      </c>
      <c r="C71" s="10">
        <v>215.59122500000001</v>
      </c>
      <c r="E71" s="28">
        <f>MIN($B$35,$B$47,$B$59,$B$71,$B$83)</f>
        <v>113.121844</v>
      </c>
      <c r="F71" s="28">
        <f>MAX($B$35,$B$47,$B$59,$B$71,$B$83)</f>
        <v>179.76300000000001</v>
      </c>
      <c r="G71" s="28">
        <f>MIN($C$35,$C$47,$C$59,$C$71,$C$83)</f>
        <v>215.59122500000001</v>
      </c>
      <c r="H71" s="28">
        <f>MAX($C$35,$C$47,$C$59,$C$71,$C$83)</f>
        <v>237.53399999999999</v>
      </c>
      <c r="I71" s="10">
        <f t="shared" si="1"/>
        <v>66.641156000000009</v>
      </c>
      <c r="J71" s="10">
        <f t="shared" si="1"/>
        <v>35.828225000000003</v>
      </c>
      <c r="K71" s="10">
        <f t="shared" si="1"/>
        <v>21.942774999999983</v>
      </c>
      <c r="N71" s="10"/>
    </row>
    <row r="72" spans="1:14" x14ac:dyDescent="0.2">
      <c r="A72" s="1">
        <v>44805</v>
      </c>
      <c r="B72" s="10">
        <v>110.53083700000001</v>
      </c>
      <c r="C72" s="10">
        <v>209.51571100000001</v>
      </c>
      <c r="E72" s="28">
        <f>MIN($B$36,$B$48,$B$60,$B$72,$B$84)</f>
        <v>110.53083700000001</v>
      </c>
      <c r="F72" s="28">
        <f>MAX($B$36,$B$48,$B$60,$B$72,$B$84)</f>
        <v>172.50200000000001</v>
      </c>
      <c r="G72" s="28">
        <f>MIN($C$36,$C$48,$C$60,$C$72,$C$84)</f>
        <v>209.51571100000001</v>
      </c>
      <c r="H72" s="28">
        <f>MAX($C$36,$C$48,$C$60,$C$72,$C$84)</f>
        <v>232.04300000000001</v>
      </c>
      <c r="I72" s="10">
        <f t="shared" si="1"/>
        <v>61.971163000000004</v>
      </c>
      <c r="J72" s="10">
        <f t="shared" si="1"/>
        <v>37.013711000000001</v>
      </c>
      <c r="K72" s="10">
        <f t="shared" si="1"/>
        <v>22.527288999999996</v>
      </c>
      <c r="N72" s="10"/>
    </row>
    <row r="73" spans="1:14" x14ac:dyDescent="0.2">
      <c r="A73" s="1">
        <v>44835</v>
      </c>
      <c r="B73" s="10">
        <v>110.49194900000001</v>
      </c>
      <c r="C73" s="10">
        <v>210.44437199999999</v>
      </c>
      <c r="E73" s="28">
        <f>MIN($B$37,$B$49,$B$61,$B$73,$B$85)</f>
        <v>109.617171</v>
      </c>
      <c r="F73" s="28">
        <f>MAX($B$37,$B$49,$B$61,$B$73,$B$85)</f>
        <v>156.23500000000001</v>
      </c>
      <c r="G73" s="28">
        <f>MIN($C$37,$C$49,$C$61,$C$73,$C$85)</f>
        <v>210.44437199999999</v>
      </c>
      <c r="H73" s="28">
        <f>MAX($C$37,$C$49,$C$61,$C$73,$C$85)</f>
        <v>227.61586700000001</v>
      </c>
      <c r="I73" s="10">
        <f t="shared" si="1"/>
        <v>46.617829000000015</v>
      </c>
      <c r="J73" s="10">
        <f t="shared" si="1"/>
        <v>54.209371999999973</v>
      </c>
      <c r="K73" s="10">
        <f t="shared" si="1"/>
        <v>17.171495000000021</v>
      </c>
      <c r="N73" s="10"/>
    </row>
    <row r="74" spans="1:14" x14ac:dyDescent="0.2">
      <c r="A74" s="1">
        <v>44866</v>
      </c>
      <c r="B74" s="10">
        <v>120.60104200000001</v>
      </c>
      <c r="C74" s="10">
        <v>221.35419999999999</v>
      </c>
      <c r="E74" s="28">
        <f>MIN($B$38,$B$50,$B$62,$B$74,$B$86)</f>
        <v>113.160725</v>
      </c>
      <c r="F74" s="28">
        <f>MAX($B$38,$B$50,$B$62,$B$74,$B$86)</f>
        <v>157.20500000000001</v>
      </c>
      <c r="G74" s="28">
        <f>MIN($C$38,$C$50,$C$62,$C$74,$C$86)</f>
        <v>220.59760700000001</v>
      </c>
      <c r="H74" s="28">
        <f>MAX($C$38,$C$50,$C$62,$C$74,$C$86)</f>
        <v>241.22969699999999</v>
      </c>
      <c r="I74" s="10">
        <f t="shared" si="1"/>
        <v>44.044275000000013</v>
      </c>
      <c r="J74" s="10">
        <f t="shared" si="1"/>
        <v>63.392606999999998</v>
      </c>
      <c r="K74" s="10">
        <f t="shared" si="1"/>
        <v>20.632089999999977</v>
      </c>
      <c r="N74" s="10"/>
    </row>
    <row r="75" spans="1:14" x14ac:dyDescent="0.2">
      <c r="A75" s="1">
        <v>44896</v>
      </c>
      <c r="B75" s="10">
        <v>118.89921</v>
      </c>
      <c r="C75" s="10">
        <v>224.41015400000001</v>
      </c>
      <c r="E75" s="28">
        <f>MIN($B$39,$B$51,$B$63,$B$75,$B$87)</f>
        <v>118.89921</v>
      </c>
      <c r="F75" s="28">
        <f>MAX($B$39,$B$51,$B$63,$B$75,$B$87)</f>
        <v>161.18799999999999</v>
      </c>
      <c r="G75" s="28">
        <f>MIN($C$39,$C$51,$C$63,$C$75,$C$87)</f>
        <v>224.41015400000001</v>
      </c>
      <c r="H75" s="28">
        <f>MAX($C$39,$C$51,$C$63,$C$75,$C$87)</f>
        <v>254.1</v>
      </c>
      <c r="I75" s="10">
        <f t="shared" si="1"/>
        <v>42.288789999999992</v>
      </c>
      <c r="J75" s="10">
        <f t="shared" si="1"/>
        <v>63.222154000000018</v>
      </c>
      <c r="K75" s="10">
        <f t="shared" si="1"/>
        <v>29.689845999999989</v>
      </c>
      <c r="N75" s="10"/>
    </row>
    <row r="76" spans="1:14" x14ac:dyDescent="0.2">
      <c r="A76" s="1">
        <v>44927</v>
      </c>
      <c r="B76" s="10">
        <v>122.69627</v>
      </c>
      <c r="C76" s="10">
        <v>239.63172499999999</v>
      </c>
      <c r="E76" s="28">
        <f>MIN($B$28,$B$40,$B$52,$B$64,$B$76)</f>
        <v>122.69627</v>
      </c>
      <c r="F76" s="28">
        <f>MAX($B$28,$B$40,$B$52,$B$64,$B$76)</f>
        <v>164.05760799999999</v>
      </c>
      <c r="G76" s="28">
        <f>MIN($C$28,$C$40,$C$52,$C$64,$C$76)</f>
        <v>239.63172499999999</v>
      </c>
      <c r="H76" s="28">
        <f>MAX($C$28,$C$40,$C$52,$C$64,$C$76)</f>
        <v>265.71100000000001</v>
      </c>
      <c r="I76" s="10">
        <f t="shared" si="1"/>
        <v>41.361337999999989</v>
      </c>
      <c r="J76" s="10">
        <f t="shared" si="1"/>
        <v>75.574117000000001</v>
      </c>
      <c r="K76" s="10">
        <f t="shared" si="1"/>
        <v>26.079275000000024</v>
      </c>
      <c r="N76" s="10"/>
    </row>
    <row r="77" spans="1:14" x14ac:dyDescent="0.2">
      <c r="A77" s="1">
        <v>44958</v>
      </c>
      <c r="B77" s="10">
        <v>124.661743</v>
      </c>
      <c r="C77" s="10">
        <v>242.635672</v>
      </c>
      <c r="E77" s="28">
        <f>MIN($B$29,$B$41,$B$53,$B$65,$B$77)</f>
        <v>120.609776</v>
      </c>
      <c r="F77" s="28">
        <f>MAX($B$29,$B$41,$B$53,$B$65,$B$77)</f>
        <v>144.01243700000001</v>
      </c>
      <c r="G77" s="28">
        <f>MIN($C$29,$C$41,$C$53,$C$65,$C$77)</f>
        <v>241.27302900000001</v>
      </c>
      <c r="H77" s="28">
        <f>MAX($C$29,$C$41,$C$53,$C$65,$C$77)</f>
        <v>253.09100000000001</v>
      </c>
      <c r="I77" s="10">
        <f t="shared" si="1"/>
        <v>23.402661000000009</v>
      </c>
      <c r="J77" s="10">
        <f t="shared" si="1"/>
        <v>97.260592000000003</v>
      </c>
      <c r="K77" s="10">
        <f t="shared" si="1"/>
        <v>11.817971</v>
      </c>
      <c r="N77" s="10"/>
    </row>
    <row r="78" spans="1:14" x14ac:dyDescent="0.2">
      <c r="A78" s="1">
        <v>44986</v>
      </c>
      <c r="B78" s="10">
        <v>111.693021</v>
      </c>
      <c r="C78" s="10">
        <v>225.20362700000001</v>
      </c>
      <c r="E78" s="28">
        <f>MIN($B$30,$B$42,$B$54,$B$66,$B$78)</f>
        <v>111.693021</v>
      </c>
      <c r="F78" s="28">
        <f>MAX($B$30,$B$42,$B$54,$B$66,$B$78)</f>
        <v>146.07853600000001</v>
      </c>
      <c r="G78" s="28">
        <f>MIN($C$30,$C$42,$C$54,$C$66,$C$78)</f>
        <v>225.20362700000001</v>
      </c>
      <c r="H78" s="28">
        <f>MAX($C$30,$C$42,$C$54,$C$66,$C$78)</f>
        <v>261.82299999999998</v>
      </c>
      <c r="I78" s="10">
        <f t="shared" si="1"/>
        <v>34.385515000000012</v>
      </c>
      <c r="J78" s="10">
        <f t="shared" si="1"/>
        <v>79.125090999999998</v>
      </c>
      <c r="K78" s="10">
        <f t="shared" si="1"/>
        <v>36.619372999999968</v>
      </c>
      <c r="N78" s="10"/>
    </row>
    <row r="79" spans="1:14" x14ac:dyDescent="0.2">
      <c r="A79" s="1">
        <v>45017</v>
      </c>
      <c r="B79" s="10">
        <v>111.71016400000001</v>
      </c>
      <c r="C79" s="10">
        <v>223.64209</v>
      </c>
      <c r="E79" s="28">
        <f>MIN($B$31,$B$43,$B$55,$B$67,$B$79)</f>
        <v>106.291242</v>
      </c>
      <c r="F79" s="28">
        <f>MAX($B$31,$B$43,$B$55,$B$67,$B$79)</f>
        <v>150.922</v>
      </c>
      <c r="G79" s="28">
        <f>MIN($C$31,$C$43,$C$55,$C$67,$C$79)</f>
        <v>223.64209</v>
      </c>
      <c r="H79" s="28">
        <f>MAX($C$31,$C$43,$C$55,$C$67,$C$79)</f>
        <v>258.46300000000002</v>
      </c>
      <c r="I79" s="10">
        <f t="shared" si="1"/>
        <v>44.630758</v>
      </c>
      <c r="J79" s="10">
        <f t="shared" si="1"/>
        <v>72.720089999999999</v>
      </c>
      <c r="K79" s="10">
        <f t="shared" si="1"/>
        <v>34.820910000000026</v>
      </c>
      <c r="N79" s="10"/>
    </row>
    <row r="80" spans="1:14" x14ac:dyDescent="0.2">
      <c r="A80" s="1">
        <v>45047</v>
      </c>
      <c r="B80" s="10">
        <v>112.76200900000001</v>
      </c>
      <c r="C80" s="10">
        <v>222.14595199999999</v>
      </c>
      <c r="E80" s="28">
        <f>MIN($B$32,$B$44,$B$56,$B$68,$B$80)</f>
        <v>109.712137</v>
      </c>
      <c r="F80" s="28">
        <f>MAX($B$32,$B$44,$B$56,$B$68,$B$80)</f>
        <v>176.62700000000001</v>
      </c>
      <c r="G80" s="28">
        <f>MIN($C$32,$C$44,$C$56,$C$68,$C$80)</f>
        <v>220.72221500000001</v>
      </c>
      <c r="H80" s="28">
        <f>MAX($C$32,$C$44,$C$56,$C$68,$C$80)</f>
        <v>258.952</v>
      </c>
      <c r="I80" s="10">
        <f t="shared" si="1"/>
        <v>66.914863000000011</v>
      </c>
      <c r="J80" s="10">
        <f t="shared" si="1"/>
        <v>44.095214999999996</v>
      </c>
      <c r="K80" s="10">
        <f t="shared" si="1"/>
        <v>38.229784999999993</v>
      </c>
      <c r="N80" s="10"/>
    </row>
    <row r="81" spans="1:14" x14ac:dyDescent="0.2">
      <c r="A81" s="1">
        <v>45078</v>
      </c>
      <c r="B81" s="10">
        <v>111.99350800000001</v>
      </c>
      <c r="C81" s="10">
        <v>222.055801</v>
      </c>
      <c r="E81" s="28">
        <f>MIN($B$33,$B$45,$B$57,$B$69,$B$81)</f>
        <v>111.329024</v>
      </c>
      <c r="F81" s="28">
        <f>MAX($B$33,$B$45,$B$57,$B$69,$B$81)</f>
        <v>176.947</v>
      </c>
      <c r="G81" s="28">
        <f>MIN($C$33,$C$45,$C$57,$C$69,$C$81)</f>
        <v>221.01629</v>
      </c>
      <c r="H81" s="28">
        <f>MAX($C$33,$C$45,$C$57,$C$69,$C$81)</f>
        <v>254.47900000000001</v>
      </c>
      <c r="I81" s="10">
        <f t="shared" si="1"/>
        <v>65.617975999999999</v>
      </c>
      <c r="J81" s="10">
        <f t="shared" si="1"/>
        <v>44.069289999999995</v>
      </c>
      <c r="K81" s="10">
        <f t="shared" si="1"/>
        <v>33.462710000000015</v>
      </c>
      <c r="N81" s="10"/>
    </row>
    <row r="82" spans="1:14" x14ac:dyDescent="0.2">
      <c r="A82" s="1">
        <v>45108</v>
      </c>
      <c r="B82" s="10">
        <v>119.786492</v>
      </c>
      <c r="C82" s="10">
        <v>220.87479500000001</v>
      </c>
      <c r="E82" s="28">
        <f>MIN($B$34,$B$46,$B$58,$B$70,$B$82)</f>
        <v>112.59147400000001</v>
      </c>
      <c r="F82" s="28">
        <f>MAX($B$34,$B$46,$B$58,$B$70,$B$82)</f>
        <v>178.8</v>
      </c>
      <c r="G82" s="28">
        <f>MIN($C$34,$C$46,$C$58,$C$70,$C$82)</f>
        <v>220.87479500000001</v>
      </c>
      <c r="H82" s="28">
        <f>MAX($C$34,$C$46,$C$58,$C$70,$C$82)</f>
        <v>250.36</v>
      </c>
      <c r="I82" s="10">
        <f t="shared" si="1"/>
        <v>66.208526000000006</v>
      </c>
      <c r="J82" s="10">
        <f t="shared" si="1"/>
        <v>42.074794999999995</v>
      </c>
      <c r="K82" s="10">
        <f t="shared" si="1"/>
        <v>29.485205000000008</v>
      </c>
      <c r="N82" s="10"/>
    </row>
    <row r="83" spans="1:14" x14ac:dyDescent="0.2">
      <c r="A83" s="1">
        <v>45139</v>
      </c>
      <c r="B83" s="10">
        <v>116.450351</v>
      </c>
      <c r="C83" s="10">
        <v>219.15346</v>
      </c>
      <c r="E83" s="28">
        <f>MIN($B$35,$B$47,$B$59,$B$71,$B$83)</f>
        <v>113.121844</v>
      </c>
      <c r="F83" s="28">
        <f>MAX($B$35,$B$47,$B$59,$B$71,$B$83)</f>
        <v>179.76300000000001</v>
      </c>
      <c r="G83" s="28">
        <f>MIN($C$35,$C$47,$C$59,$C$71,$C$83)</f>
        <v>215.59122500000001</v>
      </c>
      <c r="H83" s="28">
        <f>MAX($C$35,$C$47,$C$59,$C$71,$C$83)</f>
        <v>237.53399999999999</v>
      </c>
      <c r="I83" s="10">
        <f t="shared" si="1"/>
        <v>66.641156000000009</v>
      </c>
      <c r="J83" s="10">
        <f t="shared" si="1"/>
        <v>35.828225000000003</v>
      </c>
      <c r="K83" s="10">
        <f t="shared" si="1"/>
        <v>21.942774999999983</v>
      </c>
      <c r="N83" s="10"/>
    </row>
    <row r="84" spans="1:14" x14ac:dyDescent="0.2">
      <c r="A84" s="1">
        <v>45170</v>
      </c>
      <c r="B84" s="10">
        <v>118.841938</v>
      </c>
      <c r="C84" s="10">
        <v>227.885199</v>
      </c>
      <c r="E84" s="28">
        <f>MIN($B$36,$B$48,$B$60,$B$72,$B$84)</f>
        <v>110.53083700000001</v>
      </c>
      <c r="F84" s="28">
        <f>MAX($B$36,$B$48,$B$60,$B$72,$B$84)</f>
        <v>172.50200000000001</v>
      </c>
      <c r="G84" s="28">
        <f>MIN($C$36,$C$48,$C$60,$C$72,$C$84)</f>
        <v>209.51571100000001</v>
      </c>
      <c r="H84" s="28">
        <f>MAX($C$36,$C$48,$C$60,$C$72,$C$84)</f>
        <v>232.04300000000001</v>
      </c>
      <c r="I84" s="10">
        <f t="shared" si="1"/>
        <v>61.971163000000004</v>
      </c>
      <c r="J84" s="10">
        <f t="shared" si="1"/>
        <v>37.013711000000001</v>
      </c>
      <c r="K84" s="10">
        <f t="shared" si="1"/>
        <v>22.527288999999996</v>
      </c>
      <c r="N84" s="10"/>
    </row>
    <row r="85" spans="1:14" x14ac:dyDescent="0.2">
      <c r="A85" s="1">
        <v>45200</v>
      </c>
      <c r="B85" s="10">
        <v>109.617171</v>
      </c>
      <c r="C85" s="10">
        <v>218.728658</v>
      </c>
      <c r="E85" s="28">
        <f>MIN($B$37,$B$49,$B$61,$B$73,$B$85)</f>
        <v>109.617171</v>
      </c>
      <c r="F85" s="28">
        <f>MAX($B$37,$B$49,$B$61,$B$73,$B$85)</f>
        <v>156.23500000000001</v>
      </c>
      <c r="G85" s="28">
        <f>MIN($C$37,$C$49,$C$61,$C$73,$C$85)</f>
        <v>210.44437199999999</v>
      </c>
      <c r="H85" s="28">
        <f>MAX($C$37,$C$49,$C$61,$C$73,$C$85)</f>
        <v>227.61586700000001</v>
      </c>
      <c r="I85" s="10">
        <f t="shared" si="1"/>
        <v>46.617829000000015</v>
      </c>
      <c r="J85" s="10">
        <f t="shared" si="1"/>
        <v>54.209371999999973</v>
      </c>
      <c r="K85" s="10">
        <f t="shared" si="1"/>
        <v>17.171495000000021</v>
      </c>
      <c r="N85" s="10"/>
    </row>
    <row r="86" spans="1:14" x14ac:dyDescent="0.2">
      <c r="A86" s="1">
        <v>45231</v>
      </c>
      <c r="B86" s="10">
        <v>113.160725</v>
      </c>
      <c r="C86" s="10">
        <v>221.53345100000001</v>
      </c>
      <c r="E86" s="28">
        <f>MIN($B$38,$B$50,$B$62,$B$74,$B$86)</f>
        <v>113.160725</v>
      </c>
      <c r="F86" s="28">
        <f>MAX($B$38,$B$50,$B$62,$B$74,$B$86)</f>
        <v>157.20500000000001</v>
      </c>
      <c r="G86" s="28">
        <f>MIN($C$38,$C$50,$C$62,$C$74,$C$86)</f>
        <v>220.59760700000001</v>
      </c>
      <c r="H86" s="28">
        <f>MAX($C$38,$C$50,$C$62,$C$74,$C$86)</f>
        <v>241.22969699999999</v>
      </c>
      <c r="I86" s="10">
        <f t="shared" si="1"/>
        <v>44.044275000000013</v>
      </c>
      <c r="J86" s="10">
        <f t="shared" si="1"/>
        <v>63.392606999999998</v>
      </c>
      <c r="K86" s="10">
        <f t="shared" si="1"/>
        <v>20.632089999999977</v>
      </c>
      <c r="N86" s="10"/>
    </row>
    <row r="87" spans="1:14" x14ac:dyDescent="0.2">
      <c r="A87" s="1">
        <v>45261</v>
      </c>
      <c r="B87" s="10">
        <v>130.48589899999999</v>
      </c>
      <c r="C87" s="10">
        <v>240.716757</v>
      </c>
      <c r="E87" s="28">
        <f>MIN($B$39,$B$51,$B$63,$B$75,$B$87)</f>
        <v>118.89921</v>
      </c>
      <c r="F87" s="28">
        <f>MAX($B$39,$B$51,$B$63,$B$75,$B$87)</f>
        <v>161.18799999999999</v>
      </c>
      <c r="G87" s="28">
        <f>MIN($C$39,$C$51,$C$63,$C$75,$C$87)</f>
        <v>224.41015400000001</v>
      </c>
      <c r="H87" s="28">
        <f>MAX($C$39,$C$51,$C$63,$C$75,$C$87)</f>
        <v>254.1</v>
      </c>
      <c r="I87" s="10">
        <f t="shared" si="1"/>
        <v>42.288789999999992</v>
      </c>
      <c r="J87" s="10">
        <f t="shared" si="1"/>
        <v>63.222154000000018</v>
      </c>
      <c r="K87" s="10">
        <f t="shared" si="1"/>
        <v>29.689845999999989</v>
      </c>
      <c r="N87" s="10"/>
    </row>
    <row r="88" spans="1:14" x14ac:dyDescent="0.2">
      <c r="A88" s="1">
        <v>45292</v>
      </c>
      <c r="B88" s="10">
        <v>128.69119499999999</v>
      </c>
      <c r="C88" s="10">
        <v>252.39195900000001</v>
      </c>
      <c r="E88" s="28">
        <f>MIN($B$28,$B$40,$B$52,$B$64,$B$76)</f>
        <v>122.69627</v>
      </c>
      <c r="F88" s="28">
        <f>MAX($B$28,$B$40,$B$52,$B$64,$B$76)</f>
        <v>164.05760799999999</v>
      </c>
      <c r="G88" s="28">
        <f>MIN($C$28,$C$40,$C$52,$C$64,$C$76)</f>
        <v>239.63172499999999</v>
      </c>
      <c r="H88" s="28">
        <f>MAX($C$28,$C$40,$C$52,$C$64,$C$76)</f>
        <v>265.71100000000001</v>
      </c>
      <c r="I88" s="10">
        <f t="shared" si="1"/>
        <v>41.361337999999989</v>
      </c>
      <c r="J88" s="10">
        <f t="shared" si="1"/>
        <v>75.574117000000001</v>
      </c>
      <c r="K88" s="10">
        <f t="shared" si="1"/>
        <v>26.079275000000024</v>
      </c>
      <c r="N88" s="10"/>
    </row>
    <row r="89" spans="1:14" x14ac:dyDescent="0.2">
      <c r="A89" s="1">
        <v>45323</v>
      </c>
      <c r="B89" s="10">
        <v>117.795738</v>
      </c>
      <c r="C89" s="10">
        <v>240.21721099999999</v>
      </c>
      <c r="E89" s="28">
        <f>MIN($B$29,$B$41,$B$53,$B$65,$B$77)</f>
        <v>120.609776</v>
      </c>
      <c r="F89" s="28">
        <f>MAX($B$29,$B$41,$B$53,$B$65,$B$77)</f>
        <v>144.01243700000001</v>
      </c>
      <c r="G89" s="28">
        <f>MIN($C$29,$C$41,$C$53,$C$65,$C$77)</f>
        <v>241.27302900000001</v>
      </c>
      <c r="H89" s="28">
        <f>MAX($C$29,$C$41,$C$53,$C$65,$C$77)</f>
        <v>253.09100000000001</v>
      </c>
      <c r="I89" s="10">
        <f t="shared" si="1"/>
        <v>23.402661000000009</v>
      </c>
      <c r="J89" s="10">
        <f t="shared" si="1"/>
        <v>97.260592000000003</v>
      </c>
      <c r="K89" s="10">
        <f t="shared" si="1"/>
        <v>11.817971</v>
      </c>
      <c r="N89" s="10"/>
    </row>
    <row r="90" spans="1:14" x14ac:dyDescent="0.2">
      <c r="A90" s="1">
        <v>45352</v>
      </c>
      <c r="B90" s="10">
        <v>121.164891</v>
      </c>
      <c r="C90" s="10">
        <v>233.42984799999999</v>
      </c>
      <c r="E90" s="28">
        <f>MIN($B$30,$B$42,$B$54,$B$66,$B$78)</f>
        <v>111.693021</v>
      </c>
      <c r="F90" s="28">
        <f>MAX($B$30,$B$42,$B$54,$B$66,$B$78)</f>
        <v>146.07853600000001</v>
      </c>
      <c r="G90" s="28">
        <f>MIN($C$30,$C$42,$C$54,$C$66,$C$78)</f>
        <v>225.20362700000001</v>
      </c>
      <c r="H90" s="28">
        <f>MAX($C$30,$C$42,$C$54,$C$66,$C$78)</f>
        <v>261.82299999999998</v>
      </c>
      <c r="I90" s="10">
        <f t="shared" si="1"/>
        <v>34.385515000000012</v>
      </c>
      <c r="J90" s="10">
        <f t="shared" si="1"/>
        <v>79.125090999999998</v>
      </c>
      <c r="K90" s="10">
        <f t="shared" si="1"/>
        <v>36.619372999999968</v>
      </c>
      <c r="N90" s="10"/>
    </row>
    <row r="91" spans="1:14" x14ac:dyDescent="0.2">
      <c r="A91" s="1">
        <v>45383</v>
      </c>
      <c r="B91" s="10">
        <v>117.841658</v>
      </c>
      <c r="C91" s="10">
        <v>233.297033</v>
      </c>
      <c r="E91" s="28">
        <f>MIN($B$31,$B$43,$B$55,$B$67,$B$79)</f>
        <v>106.291242</v>
      </c>
      <c r="F91" s="28">
        <f>MAX($B$31,$B$43,$B$55,$B$67,$B$79)</f>
        <v>150.922</v>
      </c>
      <c r="G91" s="28">
        <f>MIN($C$31,$C$43,$C$55,$C$67,$C$79)</f>
        <v>223.64209</v>
      </c>
      <c r="H91" s="28">
        <f>MAX($C$31,$C$43,$C$55,$C$67,$C$79)</f>
        <v>258.46300000000002</v>
      </c>
      <c r="I91" s="10">
        <f t="shared" si="1"/>
        <v>44.630758</v>
      </c>
      <c r="J91" s="10">
        <f t="shared" si="1"/>
        <v>72.720089999999999</v>
      </c>
      <c r="K91" s="10">
        <f t="shared" si="1"/>
        <v>34.820910000000026</v>
      </c>
      <c r="N91" s="10"/>
    </row>
    <row r="92" spans="1:14" x14ac:dyDescent="0.2">
      <c r="A92" s="1">
        <v>45413</v>
      </c>
      <c r="B92" s="10">
        <v>120.27692</v>
      </c>
      <c r="C92" s="10">
        <v>230.50117900000001</v>
      </c>
      <c r="E92" s="28">
        <f>MIN($B$32,$B$44,$B$56,$B$68,$B$80)</f>
        <v>109.712137</v>
      </c>
      <c r="F92" s="28">
        <f>MAX($B$32,$B$44,$B$56,$B$68,$B$80)</f>
        <v>176.62700000000001</v>
      </c>
      <c r="G92" s="28">
        <f>MIN($C$32,$C$44,$C$56,$C$68,$C$80)</f>
        <v>220.72221500000001</v>
      </c>
      <c r="H92" s="28">
        <f>MAX($C$32,$C$44,$C$56,$C$68,$C$80)</f>
        <v>258.952</v>
      </c>
      <c r="I92" s="10">
        <f t="shared" ref="I92:K107" si="2">F92-E92</f>
        <v>66.914863000000011</v>
      </c>
      <c r="J92" s="10">
        <f t="shared" si="2"/>
        <v>44.095214999999996</v>
      </c>
      <c r="K92" s="10">
        <f t="shared" si="2"/>
        <v>38.229784999999993</v>
      </c>
      <c r="N92" s="10"/>
    </row>
    <row r="93" spans="1:14" x14ac:dyDescent="0.2">
      <c r="A93" s="1">
        <v>45444</v>
      </c>
      <c r="B93" s="10">
        <v>123.123904</v>
      </c>
      <c r="C93" s="10">
        <v>232.42795100000001</v>
      </c>
      <c r="E93" s="28">
        <f>MIN($B$33,$B$45,$B$57,$B$69,$B$81)</f>
        <v>111.329024</v>
      </c>
      <c r="F93" s="28">
        <f>MAX($B$33,$B$45,$B$57,$B$69,$B$81)</f>
        <v>176.947</v>
      </c>
      <c r="G93" s="28">
        <f>MIN($C$33,$C$45,$C$57,$C$69,$C$81)</f>
        <v>221.01629</v>
      </c>
      <c r="H93" s="28">
        <f>MAX($C$33,$C$45,$C$57,$C$69,$C$81)</f>
        <v>254.47900000000001</v>
      </c>
      <c r="I93" s="10">
        <f t="shared" si="2"/>
        <v>65.617975999999999</v>
      </c>
      <c r="J93" s="10">
        <f t="shared" si="2"/>
        <v>44.069289999999995</v>
      </c>
      <c r="K93" s="10">
        <f t="shared" si="2"/>
        <v>33.462710000000015</v>
      </c>
      <c r="N93" s="10"/>
    </row>
    <row r="94" spans="1:14" x14ac:dyDescent="0.2">
      <c r="A94" s="1">
        <v>45474</v>
      </c>
      <c r="B94" s="10">
        <v>129.60264599999999</v>
      </c>
      <c r="C94" s="10">
        <v>223.971417</v>
      </c>
      <c r="E94" s="28">
        <f>MIN($B$34,$B$46,$B$58,$B$70,$B$82)</f>
        <v>112.59147400000001</v>
      </c>
      <c r="F94" s="28">
        <f>MAX($B$34,$B$46,$B$58,$B$70,$B$82)</f>
        <v>178.8</v>
      </c>
      <c r="G94" s="28">
        <f>MIN($C$34,$C$46,$C$58,$C$70,$C$82)</f>
        <v>220.87479500000001</v>
      </c>
      <c r="H94" s="28">
        <f>MAX($C$34,$C$46,$C$58,$C$70,$C$82)</f>
        <v>250.36</v>
      </c>
      <c r="I94" s="10">
        <f t="shared" si="2"/>
        <v>66.208526000000006</v>
      </c>
      <c r="J94" s="10">
        <f t="shared" si="2"/>
        <v>42.074794999999995</v>
      </c>
      <c r="K94" s="10">
        <f t="shared" si="2"/>
        <v>29.485205000000008</v>
      </c>
      <c r="N94" s="10"/>
    </row>
    <row r="95" spans="1:14" x14ac:dyDescent="0.2">
      <c r="A95" s="1">
        <v>45505</v>
      </c>
      <c r="B95" s="10">
        <v>125.44728499999999</v>
      </c>
      <c r="C95" s="10">
        <v>220.41615300000001</v>
      </c>
      <c r="E95" s="28">
        <f>MIN($B$35,$B$47,$B$59,$B$71,$B$83)</f>
        <v>113.121844</v>
      </c>
      <c r="F95" s="28">
        <f>MAX($B$35,$B$47,$B$59,$B$71,$B$83)</f>
        <v>179.76300000000001</v>
      </c>
      <c r="G95" s="28">
        <f>MIN($C$35,$C$47,$C$59,$C$71,$C$83)</f>
        <v>215.59122500000001</v>
      </c>
      <c r="H95" s="28">
        <f>MAX($C$35,$C$47,$C$59,$C$71,$C$83)</f>
        <v>237.53399999999999</v>
      </c>
      <c r="I95" s="10">
        <f t="shared" si="2"/>
        <v>66.641156000000009</v>
      </c>
      <c r="J95" s="10">
        <f t="shared" si="2"/>
        <v>35.828225000000003</v>
      </c>
      <c r="K95" s="10">
        <f t="shared" si="2"/>
        <v>21.942774999999983</v>
      </c>
      <c r="N95" s="10"/>
    </row>
    <row r="96" spans="1:14" x14ac:dyDescent="0.2">
      <c r="A96" s="1">
        <v>45536</v>
      </c>
      <c r="B96" s="10">
        <v>124.295759</v>
      </c>
      <c r="C96" s="10">
        <v>219.70291900000001</v>
      </c>
      <c r="E96" s="28">
        <f>MIN($B$36,$B$48,$B$60,$B$72,$B$84)</f>
        <v>110.53083700000001</v>
      </c>
      <c r="F96" s="28">
        <f>MAX($B$36,$B$48,$B$60,$B$72,$B$84)</f>
        <v>172.50200000000001</v>
      </c>
      <c r="G96" s="28">
        <f>MIN($C$36,$C$48,$C$60,$C$72,$C$84)</f>
        <v>209.51571100000001</v>
      </c>
      <c r="H96" s="28">
        <f>MAX($C$36,$C$48,$C$60,$C$72,$C$84)</f>
        <v>232.04300000000001</v>
      </c>
      <c r="I96" s="10">
        <f t="shared" si="2"/>
        <v>61.971163000000004</v>
      </c>
      <c r="J96" s="10">
        <f t="shared" si="2"/>
        <v>37.013711000000001</v>
      </c>
      <c r="K96" s="10">
        <f t="shared" si="2"/>
        <v>22.527288999999996</v>
      </c>
      <c r="N96" s="10"/>
    </row>
    <row r="97" spans="1:14" x14ac:dyDescent="0.2">
      <c r="A97" s="1">
        <v>45566</v>
      </c>
      <c r="B97" s="10">
        <v>115.81</v>
      </c>
      <c r="C97" s="10">
        <v>211.279</v>
      </c>
      <c r="E97" s="28">
        <f>MIN($B$37,$B$49,$B$61,$B$73,$B$85)</f>
        <v>109.617171</v>
      </c>
      <c r="F97" s="28">
        <f>MAX($B$37,$B$49,$B$61,$B$73,$B$85)</f>
        <v>156.23500000000001</v>
      </c>
      <c r="G97" s="28">
        <f>MIN($C$37,$C$49,$C$61,$C$73,$C$85)</f>
        <v>210.44437199999999</v>
      </c>
      <c r="H97" s="28">
        <f>MAX($C$37,$C$49,$C$61,$C$73,$C$85)</f>
        <v>227.61586700000001</v>
      </c>
      <c r="I97" s="10">
        <f t="shared" si="2"/>
        <v>46.617829000000015</v>
      </c>
      <c r="J97" s="10">
        <f t="shared" si="2"/>
        <v>54.209371999999973</v>
      </c>
      <c r="K97" s="10">
        <f t="shared" si="2"/>
        <v>17.171495000000021</v>
      </c>
      <c r="N97" s="10"/>
    </row>
    <row r="98" spans="1:14" x14ac:dyDescent="0.2">
      <c r="A98" s="1">
        <v>45597</v>
      </c>
      <c r="B98" s="10">
        <v>118.20725640000001</v>
      </c>
      <c r="C98" s="10">
        <v>215.5163254</v>
      </c>
      <c r="E98" s="28">
        <f>MIN($B$38,$B$50,$B$62,$B$74,$B$86)</f>
        <v>113.160725</v>
      </c>
      <c r="F98" s="28">
        <f>MAX($B$38,$B$50,$B$62,$B$74,$B$86)</f>
        <v>157.20500000000001</v>
      </c>
      <c r="G98" s="28">
        <f>MIN($C$38,$C$50,$C$62,$C$74,$C$86)</f>
        <v>220.59760700000001</v>
      </c>
      <c r="H98" s="28">
        <f>MAX($C$38,$C$50,$C$62,$C$74,$C$86)</f>
        <v>241.22969699999999</v>
      </c>
      <c r="I98" s="10">
        <f t="shared" si="2"/>
        <v>44.044275000000013</v>
      </c>
      <c r="J98" s="10">
        <f t="shared" si="2"/>
        <v>63.392606999999998</v>
      </c>
      <c r="K98" s="10">
        <f t="shared" si="2"/>
        <v>20.632089999999977</v>
      </c>
      <c r="N98" s="10"/>
    </row>
    <row r="99" spans="1:14" x14ac:dyDescent="0.2">
      <c r="A99" s="1">
        <v>45627</v>
      </c>
      <c r="B99" s="10">
        <v>123.03959999999999</v>
      </c>
      <c r="C99" s="10">
        <v>231.23089999999999</v>
      </c>
      <c r="E99" s="28">
        <f>MIN($B$39,$B$51,$B$63,$B$75,$B$87)</f>
        <v>118.89921</v>
      </c>
      <c r="F99" s="28">
        <f>MAX($B$39,$B$51,$B$63,$B$75,$B$87)</f>
        <v>161.18799999999999</v>
      </c>
      <c r="G99" s="28">
        <f>MIN($C$39,$C$51,$C$63,$C$75,$C$87)</f>
        <v>224.41015400000001</v>
      </c>
      <c r="H99" s="28">
        <f>MAX($C$39,$C$51,$C$63,$C$75,$C$87)</f>
        <v>254.1</v>
      </c>
      <c r="I99" s="10">
        <f t="shared" si="2"/>
        <v>42.288789999999992</v>
      </c>
      <c r="J99" s="10">
        <f t="shared" si="2"/>
        <v>63.222154000000018</v>
      </c>
      <c r="K99" s="10">
        <f t="shared" si="2"/>
        <v>29.689845999999989</v>
      </c>
      <c r="N99" s="10"/>
    </row>
    <row r="100" spans="1:14" x14ac:dyDescent="0.2">
      <c r="A100" s="1">
        <v>45658</v>
      </c>
      <c r="B100" s="10">
        <v>123.5314</v>
      </c>
      <c r="C100" s="10">
        <v>244.9034</v>
      </c>
      <c r="E100" s="28">
        <f>MIN($B$28,$B$40,$B$52,$B$64,$B$76)</f>
        <v>122.69627</v>
      </c>
      <c r="F100" s="28">
        <f>MAX($B$28,$B$40,$B$52,$B$64,$B$76)</f>
        <v>164.05760799999999</v>
      </c>
      <c r="G100" s="28">
        <f>MIN($C$28,$C$40,$C$52,$C$64,$C$76)</f>
        <v>239.63172499999999</v>
      </c>
      <c r="H100" s="28">
        <f>MAX($C$28,$C$40,$C$52,$C$64,$C$76)</f>
        <v>265.71100000000001</v>
      </c>
      <c r="I100" s="10">
        <f t="shared" si="2"/>
        <v>41.361337999999989</v>
      </c>
      <c r="J100" s="10">
        <f t="shared" si="2"/>
        <v>75.574117000000001</v>
      </c>
      <c r="K100" s="10">
        <f t="shared" si="2"/>
        <v>26.079275000000024</v>
      </c>
      <c r="N100" s="10"/>
    </row>
    <row r="101" spans="1:14" x14ac:dyDescent="0.2">
      <c r="A101" s="1">
        <v>45689</v>
      </c>
      <c r="B101" s="10">
        <v>117.74420000000001</v>
      </c>
      <c r="C101" s="10">
        <v>240.00219999999999</v>
      </c>
      <c r="E101" s="28">
        <f>MIN($B$29,$B$41,$B$53,$B$65,$B$77)</f>
        <v>120.609776</v>
      </c>
      <c r="F101" s="28">
        <f>MAX($B$29,$B$41,$B$53,$B$65,$B$77)</f>
        <v>144.01243700000001</v>
      </c>
      <c r="G101" s="28">
        <f>MIN($C$29,$C$41,$C$53,$C$65,$C$77)</f>
        <v>241.27302900000001</v>
      </c>
      <c r="H101" s="28">
        <f>MAX($C$29,$C$41,$C$53,$C$65,$C$77)</f>
        <v>253.09100000000001</v>
      </c>
      <c r="I101" s="10">
        <f t="shared" si="2"/>
        <v>23.402661000000009</v>
      </c>
      <c r="J101" s="10">
        <f t="shared" si="2"/>
        <v>97.260592000000003</v>
      </c>
      <c r="K101" s="10">
        <f t="shared" si="2"/>
        <v>11.817971</v>
      </c>
      <c r="N101" s="10"/>
    </row>
    <row r="102" spans="1:14" x14ac:dyDescent="0.2">
      <c r="A102" s="1">
        <v>45717</v>
      </c>
      <c r="B102" s="10">
        <v>114.8329</v>
      </c>
      <c r="C102" s="10">
        <v>228.28700000000001</v>
      </c>
      <c r="E102" s="28">
        <f>MIN($B$30,$B$42,$B$54,$B$66,$B$78)</f>
        <v>111.693021</v>
      </c>
      <c r="F102" s="28">
        <f>MAX($B$30,$B$42,$B$54,$B$66,$B$78)</f>
        <v>146.07853600000001</v>
      </c>
      <c r="G102" s="28">
        <f>MIN($C$30,$C$42,$C$54,$C$66,$C$78)</f>
        <v>225.20362700000001</v>
      </c>
      <c r="H102" s="28">
        <f>MAX($C$30,$C$42,$C$54,$C$66,$C$78)</f>
        <v>261.82299999999998</v>
      </c>
      <c r="I102" s="10">
        <f t="shared" si="2"/>
        <v>34.385515000000012</v>
      </c>
      <c r="J102" s="10">
        <f t="shared" si="2"/>
        <v>79.125090999999998</v>
      </c>
      <c r="K102" s="10">
        <f t="shared" si="2"/>
        <v>36.619372999999968</v>
      </c>
      <c r="N102" s="10"/>
    </row>
    <row r="103" spans="1:14" x14ac:dyDescent="0.2">
      <c r="A103" s="1">
        <v>45748</v>
      </c>
      <c r="B103" s="10">
        <v>112.0003</v>
      </c>
      <c r="C103" s="10">
        <v>225.845</v>
      </c>
      <c r="E103" s="28">
        <f>MIN($B$31,$B$43,$B$55,$B$67,$B$79)</f>
        <v>106.291242</v>
      </c>
      <c r="F103" s="28">
        <f>MAX($B$31,$B$43,$B$55,$B$67,$B$79)</f>
        <v>150.922</v>
      </c>
      <c r="G103" s="28">
        <f>MIN($C$31,$C$43,$C$55,$C$67,$C$79)</f>
        <v>223.64209</v>
      </c>
      <c r="H103" s="28">
        <f>MAX($C$31,$C$43,$C$55,$C$67,$C$79)</f>
        <v>258.46300000000002</v>
      </c>
      <c r="I103" s="10">
        <f t="shared" si="2"/>
        <v>44.630758</v>
      </c>
      <c r="J103" s="10">
        <f t="shared" si="2"/>
        <v>72.720089999999999</v>
      </c>
      <c r="K103" s="10">
        <f t="shared" si="2"/>
        <v>34.820910000000026</v>
      </c>
      <c r="N103" s="10"/>
    </row>
    <row r="104" spans="1:14" x14ac:dyDescent="0.2">
      <c r="A104" s="1">
        <v>45778</v>
      </c>
      <c r="B104" s="10">
        <v>117.37179999999999</v>
      </c>
      <c r="C104" s="10">
        <v>222.51390000000001</v>
      </c>
      <c r="E104" s="28">
        <f>MIN($B$32,$B$44,$B$56,$B$68,$B$80)</f>
        <v>109.712137</v>
      </c>
      <c r="F104" s="28">
        <f>MAX($B$32,$B$44,$B$56,$B$68,$B$80)</f>
        <v>176.62700000000001</v>
      </c>
      <c r="G104" s="28">
        <f>MIN($C$32,$C$44,$C$56,$C$68,$C$80)</f>
        <v>220.72221500000001</v>
      </c>
      <c r="H104" s="28">
        <f>MAX($C$32,$C$44,$C$56,$C$68,$C$80)</f>
        <v>258.952</v>
      </c>
      <c r="I104" s="10">
        <f t="shared" si="2"/>
        <v>66.914863000000011</v>
      </c>
      <c r="J104" s="10">
        <f t="shared" si="2"/>
        <v>44.095214999999996</v>
      </c>
      <c r="K104" s="10">
        <f t="shared" si="2"/>
        <v>38.229784999999993</v>
      </c>
      <c r="N104" s="10"/>
    </row>
    <row r="105" spans="1:14" x14ac:dyDescent="0.2">
      <c r="A105" s="1">
        <v>45809</v>
      </c>
      <c r="B105" s="10">
        <v>116.8818</v>
      </c>
      <c r="C105" s="10">
        <v>220.56700000000001</v>
      </c>
      <c r="E105" s="28">
        <f>MIN($B$33,$B$45,$B$57,$B$69,$B$81)</f>
        <v>111.329024</v>
      </c>
      <c r="F105" s="28">
        <f>MAX($B$33,$B$45,$B$57,$B$69,$B$81)</f>
        <v>176.947</v>
      </c>
      <c r="G105" s="28">
        <f>MIN($C$33,$C$45,$C$57,$C$69,$C$81)</f>
        <v>221.01629</v>
      </c>
      <c r="H105" s="28">
        <f>MAX($C$33,$C$45,$C$57,$C$69,$C$81)</f>
        <v>254.47900000000001</v>
      </c>
      <c r="I105" s="10">
        <f t="shared" si="2"/>
        <v>65.617975999999999</v>
      </c>
      <c r="J105" s="10">
        <f t="shared" si="2"/>
        <v>44.069289999999995</v>
      </c>
      <c r="K105" s="10">
        <f t="shared" si="2"/>
        <v>33.462710000000015</v>
      </c>
      <c r="N105" s="10"/>
    </row>
    <row r="106" spans="1:14" x14ac:dyDescent="0.2">
      <c r="A106" s="1">
        <v>45839</v>
      </c>
      <c r="B106" s="10">
        <v>118.5444</v>
      </c>
      <c r="C106" s="10">
        <v>222.27080000000001</v>
      </c>
      <c r="E106" s="28">
        <f>MIN($B$34,$B$46,$B$58,$B$70,$B$82)</f>
        <v>112.59147400000001</v>
      </c>
      <c r="F106" s="28">
        <f>MAX($B$34,$B$46,$B$58,$B$70,$B$82)</f>
        <v>178.8</v>
      </c>
      <c r="G106" s="28">
        <f>MIN($C$34,$C$46,$C$58,$C$70,$C$82)</f>
        <v>220.87479500000001</v>
      </c>
      <c r="H106" s="28">
        <f>MAX($C$34,$C$46,$C$58,$C$70,$C$82)</f>
        <v>250.36</v>
      </c>
      <c r="I106" s="10">
        <f t="shared" si="2"/>
        <v>66.208526000000006</v>
      </c>
      <c r="J106" s="10">
        <f t="shared" si="2"/>
        <v>42.074794999999995</v>
      </c>
      <c r="K106" s="10">
        <f t="shared" si="2"/>
        <v>29.485205000000008</v>
      </c>
      <c r="N106" s="10"/>
    </row>
    <row r="107" spans="1:14" x14ac:dyDescent="0.2">
      <c r="A107" s="1">
        <v>45870</v>
      </c>
      <c r="B107" s="10">
        <v>119.7813</v>
      </c>
      <c r="C107" s="10">
        <v>215.10820000000001</v>
      </c>
      <c r="E107" s="28">
        <f>MIN($B$35,$B$47,$B$59,$B$71,$B$83)</f>
        <v>113.121844</v>
      </c>
      <c r="F107" s="28">
        <f>MAX($B$35,$B$47,$B$59,$B$71,$B$83)</f>
        <v>179.76300000000001</v>
      </c>
      <c r="G107" s="28">
        <f>MIN($C$35,$C$47,$C$59,$C$71,$C$83)</f>
        <v>215.59122500000001</v>
      </c>
      <c r="H107" s="28">
        <f>MAX($C$35,$C$47,$C$59,$C$71,$C$83)</f>
        <v>237.53399999999999</v>
      </c>
      <c r="I107" s="10">
        <f t="shared" si="2"/>
        <v>66.641156000000009</v>
      </c>
      <c r="J107" s="10">
        <f t="shared" si="2"/>
        <v>35.828225000000003</v>
      </c>
      <c r="K107" s="10">
        <f t="shared" si="2"/>
        <v>21.942774999999983</v>
      </c>
      <c r="N107" s="10"/>
    </row>
    <row r="108" spans="1:14" x14ac:dyDescent="0.2">
      <c r="A108" s="1">
        <v>45901</v>
      </c>
      <c r="B108" s="10">
        <v>116.3408</v>
      </c>
      <c r="C108" s="10">
        <v>217.33860000000001</v>
      </c>
      <c r="E108" s="28">
        <f>MIN($B$36,$B$48,$B$60,$B$72,$B$84)</f>
        <v>110.53083700000001</v>
      </c>
      <c r="F108" s="28">
        <f>MAX($B$36,$B$48,$B$60,$B$72,$B$84)</f>
        <v>172.50200000000001</v>
      </c>
      <c r="G108" s="28">
        <f>MIN($C$36,$C$48,$C$60,$C$72,$C$84)</f>
        <v>209.51571100000001</v>
      </c>
      <c r="H108" s="28">
        <f>MAX($C$36,$C$48,$C$60,$C$72,$C$84)</f>
        <v>232.04300000000001</v>
      </c>
      <c r="I108" s="10">
        <f t="shared" ref="I108:K111" si="3">F108-E108</f>
        <v>61.971163000000004</v>
      </c>
      <c r="J108" s="10">
        <f t="shared" si="3"/>
        <v>37.013711000000001</v>
      </c>
      <c r="K108" s="10">
        <f t="shared" si="3"/>
        <v>22.527288999999996</v>
      </c>
      <c r="N108" s="10"/>
    </row>
    <row r="109" spans="1:14" x14ac:dyDescent="0.2">
      <c r="A109" s="1">
        <v>45931</v>
      </c>
      <c r="B109" s="10">
        <v>109.4041</v>
      </c>
      <c r="C109" s="10">
        <v>215.6044</v>
      </c>
      <c r="E109" s="28">
        <f>MIN($B$37,$B$49,$B$61,$B$73,$B$85)</f>
        <v>109.617171</v>
      </c>
      <c r="F109" s="28">
        <f>MAX($B$37,$B$49,$B$61,$B$73,$B$85)</f>
        <v>156.23500000000001</v>
      </c>
      <c r="G109" s="28">
        <f>MIN($C$37,$C$49,$C$61,$C$73,$C$85)</f>
        <v>210.44437199999999</v>
      </c>
      <c r="H109" s="28">
        <f>MAX($C$37,$C$49,$C$61,$C$73,$C$85)</f>
        <v>227.61586700000001</v>
      </c>
      <c r="I109" s="10">
        <f t="shared" si="3"/>
        <v>46.617829000000015</v>
      </c>
      <c r="J109" s="10">
        <f t="shared" si="3"/>
        <v>54.209371999999973</v>
      </c>
      <c r="K109" s="10">
        <f t="shared" si="3"/>
        <v>17.171495000000021</v>
      </c>
      <c r="N109" s="10"/>
    </row>
    <row r="110" spans="1:14" x14ac:dyDescent="0.2">
      <c r="A110" s="1">
        <v>45962</v>
      </c>
      <c r="B110" s="10">
        <v>114.11539999999999</v>
      </c>
      <c r="C110" s="10">
        <v>223.00739999999999</v>
      </c>
      <c r="E110" s="28">
        <f>MIN($B$38,$B$50,$B$62,$B$74,$B$86)</f>
        <v>113.160725</v>
      </c>
      <c r="F110" s="28">
        <f>MAX($B$38,$B$50,$B$62,$B$74,$B$86)</f>
        <v>157.20500000000001</v>
      </c>
      <c r="G110" s="28">
        <f>MIN($C$38,$C$50,$C$62,$C$74,$C$86)</f>
        <v>220.59760700000001</v>
      </c>
      <c r="H110" s="28">
        <f>MAX($C$38,$C$50,$C$62,$C$74,$C$86)</f>
        <v>241.22969699999999</v>
      </c>
      <c r="I110" s="10">
        <f t="shared" si="3"/>
        <v>44.044275000000013</v>
      </c>
      <c r="J110" s="10">
        <f t="shared" si="3"/>
        <v>63.392606999999998</v>
      </c>
      <c r="K110" s="10">
        <f t="shared" si="3"/>
        <v>20.632089999999977</v>
      </c>
      <c r="N110" s="10"/>
    </row>
    <row r="111" spans="1:14" x14ac:dyDescent="0.2">
      <c r="A111" s="48">
        <v>45992</v>
      </c>
      <c r="B111" s="10">
        <v>116.7719</v>
      </c>
      <c r="C111" s="10">
        <v>235.2064</v>
      </c>
      <c r="D111" s="8"/>
      <c r="E111" s="56">
        <f>MIN($B$39,$B$51,$B$63,$B$75,$B$87)</f>
        <v>118.89921</v>
      </c>
      <c r="F111" s="56">
        <f>MAX($B$39,$B$51,$B$63,$B$75,$B$87)</f>
        <v>161.18799999999999</v>
      </c>
      <c r="G111" s="56">
        <f>MIN($C$39,$C$51,$C$63,$C$75,$C$87)</f>
        <v>224.41015400000001</v>
      </c>
      <c r="H111" s="56">
        <f>MAX($C$39,$C$51,$C$63,$C$75,$C$87)</f>
        <v>254.1</v>
      </c>
      <c r="I111" s="54">
        <f t="shared" si="3"/>
        <v>42.288789999999992</v>
      </c>
      <c r="J111" s="54">
        <f t="shared" si="3"/>
        <v>63.222154000000018</v>
      </c>
      <c r="K111" s="54">
        <f t="shared" si="3"/>
        <v>29.689845999999989</v>
      </c>
      <c r="N111" s="10"/>
    </row>
    <row r="112" spans="1:14" x14ac:dyDescent="0.2">
      <c r="A112" s="278" t="s">
        <v>1007</v>
      </c>
    </row>
    <row r="113" spans="1:6" x14ac:dyDescent="0.2">
      <c r="A113" s="23" t="s">
        <v>1015</v>
      </c>
    </row>
    <row r="114" spans="1:6" x14ac:dyDescent="0.2">
      <c r="A114" s="287" t="s">
        <v>1016</v>
      </c>
    </row>
    <row r="115" spans="1:6" x14ac:dyDescent="0.2">
      <c r="A115" s="3"/>
      <c r="B115" s="4" t="s">
        <v>342</v>
      </c>
      <c r="F115" s="7"/>
    </row>
    <row r="116" spans="1:6" x14ac:dyDescent="0.2">
      <c r="A116">
        <v>71</v>
      </c>
      <c r="B116">
        <v>0</v>
      </c>
      <c r="F116" s="7"/>
    </row>
    <row r="117" spans="1:6" x14ac:dyDescent="0.2">
      <c r="A117">
        <v>71</v>
      </c>
      <c r="B117">
        <v>1</v>
      </c>
      <c r="F117" s="7"/>
    </row>
    <row r="118" spans="1:6" x14ac:dyDescent="0.2">
      <c r="F118" s="7"/>
    </row>
    <row r="119" spans="1:6" x14ac:dyDescent="0.2">
      <c r="F119" s="7"/>
    </row>
    <row r="120" spans="1:6" x14ac:dyDescent="0.2">
      <c r="A120" s="1"/>
      <c r="F120" s="7"/>
    </row>
    <row r="121" spans="1:6" x14ac:dyDescent="0.2">
      <c r="A121" s="18"/>
      <c r="F121" s="7"/>
    </row>
    <row r="122" spans="1:6" x14ac:dyDescent="0.2">
      <c r="A122" s="18"/>
      <c r="F122" s="7"/>
    </row>
    <row r="123" spans="1:6" x14ac:dyDescent="0.2">
      <c r="F123" s="7"/>
    </row>
    <row r="124" spans="1:6" x14ac:dyDescent="0.2">
      <c r="F124" s="12"/>
    </row>
  </sheetData>
  <hyperlinks>
    <hyperlink ref="A3" location="Contents!A1" display="Return to Contents" xr:uid="{00000000-0004-0000-1300-000000000000}"/>
  </hyperlinks>
  <pageMargins left="0.75" right="0.75" top="1" bottom="1" header="0.5" footer="0.5"/>
  <pageSetup scale="67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R145"/>
  <sheetViews>
    <sheetView workbookViewId="0"/>
  </sheetViews>
  <sheetFormatPr defaultRowHeight="12.75" x14ac:dyDescent="0.2"/>
  <cols>
    <col min="10" max="11" width="9.28515625" hidden="1" customWidth="1"/>
    <col min="16" max="16" width="12.28515625" customWidth="1"/>
    <col min="17" max="17" width="12.5703125" customWidth="1"/>
    <col min="18" max="18" width="10.7109375" customWidth="1"/>
  </cols>
  <sheetData>
    <row r="1" spans="1:18" x14ac:dyDescent="0.2">
      <c r="N1" s="98"/>
      <c r="P1" s="97"/>
    </row>
    <row r="2" spans="1:18" ht="15.75" x14ac:dyDescent="0.25">
      <c r="A2" s="31" t="s">
        <v>977</v>
      </c>
      <c r="P2" s="97"/>
    </row>
    <row r="3" spans="1:18" x14ac:dyDescent="0.2">
      <c r="A3" s="16" t="s">
        <v>16</v>
      </c>
      <c r="D3" s="73"/>
      <c r="P3" s="97"/>
    </row>
    <row r="5" spans="1:18" x14ac:dyDescent="0.2">
      <c r="Q5" s="142" t="s">
        <v>343</v>
      </c>
      <c r="R5" s="143"/>
    </row>
    <row r="6" spans="1:18" x14ac:dyDescent="0.2">
      <c r="Q6" s="190" t="s">
        <v>357</v>
      </c>
      <c r="R6" s="191" t="s">
        <v>221</v>
      </c>
    </row>
    <row r="13" spans="1:18" x14ac:dyDescent="0.2">
      <c r="O13" s="23"/>
    </row>
    <row r="25" spans="2:9" x14ac:dyDescent="0.2">
      <c r="B25" s="34"/>
      <c r="C25" s="34" t="s">
        <v>51</v>
      </c>
      <c r="D25" s="34" t="s">
        <v>52</v>
      </c>
      <c r="E25" s="34" t="s">
        <v>53</v>
      </c>
      <c r="F25" s="465" t="s">
        <v>56</v>
      </c>
      <c r="G25" s="465"/>
    </row>
    <row r="26" spans="2:9" x14ac:dyDescent="0.2">
      <c r="B26" s="35" t="s">
        <v>1</v>
      </c>
      <c r="C26" s="35" t="s">
        <v>3</v>
      </c>
      <c r="D26" s="35" t="s">
        <v>0</v>
      </c>
      <c r="E26" s="35" t="s">
        <v>3</v>
      </c>
      <c r="F26" s="35" t="s">
        <v>59</v>
      </c>
      <c r="G26" s="35" t="s">
        <v>37</v>
      </c>
      <c r="I26" s="21"/>
    </row>
    <row r="27" spans="2:9" x14ac:dyDescent="0.2">
      <c r="B27" s="105">
        <v>43466</v>
      </c>
      <c r="C27" s="106">
        <v>51.375999999999998</v>
      </c>
      <c r="D27" s="44" t="e">
        <v>#N/A</v>
      </c>
      <c r="E27" s="44" t="e">
        <v>#N/A</v>
      </c>
      <c r="F27" s="44" t="e">
        <v>#N/A</v>
      </c>
      <c r="G27" s="44" t="e">
        <v>#N/A</v>
      </c>
      <c r="I27" s="21"/>
    </row>
    <row r="28" spans="2:9" x14ac:dyDescent="0.2">
      <c r="B28" s="41">
        <v>43497</v>
      </c>
      <c r="C28" s="106">
        <v>54.954000000000001</v>
      </c>
      <c r="D28" s="44" t="e">
        <v>#N/A</v>
      </c>
      <c r="E28" s="37" t="e">
        <v>#N/A</v>
      </c>
      <c r="F28" s="37" t="e">
        <v>#N/A</v>
      </c>
      <c r="G28" s="37" t="e">
        <v>#N/A</v>
      </c>
      <c r="I28" s="21"/>
    </row>
    <row r="29" spans="2:9" x14ac:dyDescent="0.2">
      <c r="B29" s="41">
        <v>43525</v>
      </c>
      <c r="C29" s="106">
        <v>58.151000000000003</v>
      </c>
      <c r="D29" s="44" t="e">
        <v>#N/A</v>
      </c>
      <c r="E29" s="37" t="e">
        <v>#N/A</v>
      </c>
      <c r="F29" s="37" t="e">
        <v>#N/A</v>
      </c>
      <c r="G29" s="37" t="e">
        <v>#N/A</v>
      </c>
      <c r="I29" s="21"/>
    </row>
    <row r="30" spans="2:9" x14ac:dyDescent="0.2">
      <c r="B30" s="41">
        <v>43556</v>
      </c>
      <c r="C30" s="106">
        <v>63.862000000000002</v>
      </c>
      <c r="D30" s="44" t="e">
        <v>#N/A</v>
      </c>
      <c r="E30" s="37" t="e">
        <v>#N/A</v>
      </c>
      <c r="F30" s="37" t="e">
        <v>#N/A</v>
      </c>
      <c r="G30" s="37" t="e">
        <v>#N/A</v>
      </c>
      <c r="I30" s="21"/>
    </row>
    <row r="31" spans="2:9" x14ac:dyDescent="0.2">
      <c r="B31" s="41">
        <v>43586</v>
      </c>
      <c r="C31" s="106">
        <v>60.826999999999998</v>
      </c>
      <c r="D31" s="44" t="e">
        <v>#N/A</v>
      </c>
      <c r="E31" s="37" t="e">
        <v>#N/A</v>
      </c>
      <c r="F31" s="37" t="e">
        <v>#N/A</v>
      </c>
      <c r="G31" s="37" t="e">
        <v>#N/A</v>
      </c>
      <c r="I31" s="21"/>
    </row>
    <row r="32" spans="2:9" x14ac:dyDescent="0.2">
      <c r="B32" s="41">
        <v>43617</v>
      </c>
      <c r="C32" s="106">
        <v>54.656999999999996</v>
      </c>
      <c r="D32" s="44" t="e">
        <v>#N/A</v>
      </c>
      <c r="E32" s="37" t="e">
        <v>#N/A</v>
      </c>
      <c r="F32" s="37" t="e">
        <v>#N/A</v>
      </c>
      <c r="G32" s="37" t="e">
        <v>#N/A</v>
      </c>
      <c r="I32" s="21"/>
    </row>
    <row r="33" spans="2:9" x14ac:dyDescent="0.2">
      <c r="B33" s="41">
        <v>43647</v>
      </c>
      <c r="C33" s="106">
        <v>57.353999999999999</v>
      </c>
      <c r="D33" s="44" t="e">
        <v>#N/A</v>
      </c>
      <c r="E33" s="37" t="e">
        <v>#N/A</v>
      </c>
      <c r="F33" s="37" t="e">
        <v>#N/A</v>
      </c>
      <c r="G33" s="37" t="e">
        <v>#N/A</v>
      </c>
      <c r="I33" s="21"/>
    </row>
    <row r="34" spans="2:9" x14ac:dyDescent="0.2">
      <c r="B34" s="41">
        <v>43678</v>
      </c>
      <c r="C34" s="106">
        <v>54.805</v>
      </c>
      <c r="D34" s="44" t="e">
        <v>#N/A</v>
      </c>
      <c r="E34" s="37" t="e">
        <v>#N/A</v>
      </c>
      <c r="F34" s="37" t="e">
        <v>#N/A</v>
      </c>
      <c r="G34" s="37" t="e">
        <v>#N/A</v>
      </c>
      <c r="I34" s="21"/>
    </row>
    <row r="35" spans="2:9" x14ac:dyDescent="0.2">
      <c r="B35" s="41">
        <v>43709</v>
      </c>
      <c r="C35" s="106">
        <v>56.947000000000003</v>
      </c>
      <c r="D35" s="44" t="e">
        <v>#N/A</v>
      </c>
      <c r="E35" s="37" t="e">
        <v>#N/A</v>
      </c>
      <c r="F35" s="37" t="e">
        <v>#N/A</v>
      </c>
      <c r="G35" s="37" t="e">
        <v>#N/A</v>
      </c>
      <c r="I35" s="21"/>
    </row>
    <row r="36" spans="2:9" x14ac:dyDescent="0.2">
      <c r="B36" s="41">
        <v>43739</v>
      </c>
      <c r="C36" s="106">
        <v>53.963000000000001</v>
      </c>
      <c r="D36" s="44" t="e">
        <v>#N/A</v>
      </c>
      <c r="E36" s="37" t="e">
        <v>#N/A</v>
      </c>
      <c r="F36" s="37" t="e">
        <v>#N/A</v>
      </c>
      <c r="G36" s="37" t="e">
        <v>#N/A</v>
      </c>
      <c r="I36" s="21"/>
    </row>
    <row r="37" spans="2:9" x14ac:dyDescent="0.2">
      <c r="B37" s="41">
        <v>43770</v>
      </c>
      <c r="C37" s="106">
        <v>57.027000000000001</v>
      </c>
      <c r="D37" s="44" t="e">
        <v>#N/A</v>
      </c>
      <c r="E37" s="37" t="e">
        <v>#N/A</v>
      </c>
      <c r="F37" s="37" t="e">
        <v>#N/A</v>
      </c>
      <c r="G37" s="37" t="e">
        <v>#N/A</v>
      </c>
      <c r="I37" s="21"/>
    </row>
    <row r="38" spans="2:9" x14ac:dyDescent="0.2">
      <c r="B38" s="41">
        <v>43800</v>
      </c>
      <c r="C38" s="106">
        <v>59.877000000000002</v>
      </c>
      <c r="D38" s="44" t="e">
        <v>#N/A</v>
      </c>
      <c r="E38" s="37" t="e">
        <v>#N/A</v>
      </c>
      <c r="F38" s="37" t="e">
        <v>#N/A</v>
      </c>
      <c r="G38" s="37" t="e">
        <v>#N/A</v>
      </c>
      <c r="I38" s="21"/>
    </row>
    <row r="39" spans="2:9" x14ac:dyDescent="0.2">
      <c r="B39" s="41">
        <v>43831</v>
      </c>
      <c r="C39" s="106">
        <v>57.52</v>
      </c>
      <c r="D39" s="44" t="e">
        <v>#N/A</v>
      </c>
      <c r="E39" s="44" t="e">
        <v>#N/A</v>
      </c>
      <c r="F39" s="44" t="e">
        <v>#N/A</v>
      </c>
      <c r="G39" s="44" t="e">
        <v>#N/A</v>
      </c>
      <c r="I39" s="21"/>
    </row>
    <row r="40" spans="2:9" x14ac:dyDescent="0.2">
      <c r="B40" s="41">
        <v>43862</v>
      </c>
      <c r="C40" s="106">
        <v>50.54</v>
      </c>
      <c r="D40" s="44" t="e">
        <v>#N/A</v>
      </c>
      <c r="E40" s="37" t="e">
        <v>#N/A</v>
      </c>
      <c r="F40" s="37" t="e">
        <v>#N/A</v>
      </c>
      <c r="G40" s="37" t="e">
        <v>#N/A</v>
      </c>
      <c r="I40" s="21"/>
    </row>
    <row r="41" spans="2:9" x14ac:dyDescent="0.2">
      <c r="B41" s="41">
        <v>43891</v>
      </c>
      <c r="C41" s="106">
        <v>29.21</v>
      </c>
      <c r="D41" s="44" t="e">
        <v>#N/A</v>
      </c>
      <c r="E41" s="37" t="e">
        <v>#N/A</v>
      </c>
      <c r="F41" s="37" t="e">
        <v>#N/A</v>
      </c>
      <c r="G41" s="37" t="e">
        <v>#N/A</v>
      </c>
      <c r="I41" s="21"/>
    </row>
    <row r="42" spans="2:9" x14ac:dyDescent="0.2">
      <c r="B42" s="41">
        <v>43922</v>
      </c>
      <c r="C42" s="106">
        <v>16.55</v>
      </c>
      <c r="D42" s="44" t="e">
        <v>#N/A</v>
      </c>
      <c r="E42" s="37" t="e">
        <v>#N/A</v>
      </c>
      <c r="F42" s="37" t="e">
        <v>#N/A</v>
      </c>
      <c r="G42" s="37" t="e">
        <v>#N/A</v>
      </c>
      <c r="I42" s="21"/>
    </row>
    <row r="43" spans="2:9" x14ac:dyDescent="0.2">
      <c r="B43" s="41">
        <v>43952</v>
      </c>
      <c r="C43" s="106">
        <v>28.56</v>
      </c>
      <c r="D43" s="44" t="e">
        <v>#N/A</v>
      </c>
      <c r="E43" s="37" t="e">
        <v>#N/A</v>
      </c>
      <c r="F43" s="37" t="e">
        <v>#N/A</v>
      </c>
      <c r="G43" s="37" t="e">
        <v>#N/A</v>
      </c>
      <c r="I43" s="21"/>
    </row>
    <row r="44" spans="2:9" x14ac:dyDescent="0.2">
      <c r="B44" s="41">
        <v>43983</v>
      </c>
      <c r="C44" s="106">
        <v>38.31</v>
      </c>
      <c r="D44" s="44" t="e">
        <v>#N/A</v>
      </c>
      <c r="E44" s="37" t="e">
        <v>#N/A</v>
      </c>
      <c r="F44" s="37" t="e">
        <v>#N/A</v>
      </c>
      <c r="G44" s="37" t="e">
        <v>#N/A</v>
      </c>
      <c r="I44" s="21"/>
    </row>
    <row r="45" spans="2:9" x14ac:dyDescent="0.2">
      <c r="B45" s="41">
        <v>44013</v>
      </c>
      <c r="C45" s="106">
        <v>40.71</v>
      </c>
      <c r="D45" s="44" t="e">
        <v>#N/A</v>
      </c>
      <c r="E45" s="37" t="e">
        <v>#N/A</v>
      </c>
      <c r="F45" s="37" t="e">
        <v>#N/A</v>
      </c>
      <c r="G45" s="37" t="e">
        <v>#N/A</v>
      </c>
      <c r="I45" s="21"/>
    </row>
    <row r="46" spans="2:9" x14ac:dyDescent="0.2">
      <c r="B46" s="41">
        <v>44044</v>
      </c>
      <c r="C46" s="106">
        <v>42.34</v>
      </c>
      <c r="D46" s="44" t="e">
        <v>#N/A</v>
      </c>
      <c r="E46" s="37" t="e">
        <v>#N/A</v>
      </c>
      <c r="F46" s="37" t="e">
        <v>#N/A</v>
      </c>
      <c r="G46" s="37" t="e">
        <v>#N/A</v>
      </c>
      <c r="I46" s="21"/>
    </row>
    <row r="47" spans="2:9" x14ac:dyDescent="0.2">
      <c r="B47" s="41">
        <v>44075</v>
      </c>
      <c r="C47" s="106">
        <v>39.630000000000003</v>
      </c>
      <c r="D47" s="44" t="e">
        <v>#N/A</v>
      </c>
      <c r="E47" s="37" t="e">
        <v>#N/A</v>
      </c>
      <c r="F47" s="37" t="e">
        <v>#N/A</v>
      </c>
      <c r="G47" s="37" t="e">
        <v>#N/A</v>
      </c>
      <c r="I47" s="21"/>
    </row>
    <row r="48" spans="2:9" x14ac:dyDescent="0.2">
      <c r="B48" s="41">
        <v>44105</v>
      </c>
      <c r="C48" s="106">
        <v>39.4</v>
      </c>
      <c r="D48" s="44" t="e">
        <v>#N/A</v>
      </c>
      <c r="E48" s="37" t="e">
        <v>#N/A</v>
      </c>
      <c r="F48" s="37" t="e">
        <v>#N/A</v>
      </c>
      <c r="G48" s="37" t="e">
        <v>#N/A</v>
      </c>
      <c r="I48" s="21"/>
    </row>
    <row r="49" spans="2:9" x14ac:dyDescent="0.2">
      <c r="B49" s="41">
        <v>44136</v>
      </c>
      <c r="C49" s="106">
        <v>40.94</v>
      </c>
      <c r="D49" s="44" t="e">
        <v>#N/A</v>
      </c>
      <c r="E49" s="37" t="e">
        <v>#N/A</v>
      </c>
      <c r="F49" s="37" t="e">
        <v>#N/A</v>
      </c>
      <c r="G49" s="37" t="e">
        <v>#N/A</v>
      </c>
      <c r="I49" s="21"/>
    </row>
    <row r="50" spans="2:9" x14ac:dyDescent="0.2">
      <c r="B50" s="41">
        <v>44166</v>
      </c>
      <c r="C50" s="106">
        <v>47.02</v>
      </c>
      <c r="D50" s="44" t="e">
        <v>#N/A</v>
      </c>
      <c r="E50" s="37" t="e">
        <v>#N/A</v>
      </c>
      <c r="F50" s="37" t="e">
        <v>#N/A</v>
      </c>
      <c r="G50" s="37" t="e">
        <v>#N/A</v>
      </c>
      <c r="I50" s="21"/>
    </row>
    <row r="51" spans="2:9" x14ac:dyDescent="0.2">
      <c r="B51" s="41">
        <v>44197</v>
      </c>
      <c r="C51" s="106">
        <v>52</v>
      </c>
      <c r="D51" s="44" t="e">
        <v>#N/A</v>
      </c>
      <c r="E51" s="44" t="e">
        <v>#N/A</v>
      </c>
      <c r="F51" s="44" t="e">
        <v>#N/A</v>
      </c>
      <c r="G51" s="44" t="e">
        <v>#N/A</v>
      </c>
      <c r="I51" s="21"/>
    </row>
    <row r="52" spans="2:9" x14ac:dyDescent="0.2">
      <c r="B52" s="41">
        <v>44228</v>
      </c>
      <c r="C52" s="106">
        <v>59.04</v>
      </c>
      <c r="D52" s="44" t="e">
        <v>#N/A</v>
      </c>
      <c r="E52" s="37" t="e">
        <v>#N/A</v>
      </c>
      <c r="F52" s="37" t="e">
        <v>#N/A</v>
      </c>
      <c r="G52" s="37" t="e">
        <v>#N/A</v>
      </c>
      <c r="I52" s="21"/>
    </row>
    <row r="53" spans="2:9" x14ac:dyDescent="0.2">
      <c r="B53" s="41">
        <v>44256</v>
      </c>
      <c r="C53" s="106">
        <v>62.33</v>
      </c>
      <c r="D53" s="44" t="e">
        <v>#N/A</v>
      </c>
      <c r="E53" s="37" t="e">
        <v>#N/A</v>
      </c>
      <c r="F53" s="37" t="e">
        <v>#N/A</v>
      </c>
      <c r="G53" s="37" t="e">
        <v>#N/A</v>
      </c>
      <c r="I53" s="21"/>
    </row>
    <row r="54" spans="2:9" x14ac:dyDescent="0.2">
      <c r="B54" s="41">
        <v>44287</v>
      </c>
      <c r="C54" s="106">
        <v>61.72</v>
      </c>
      <c r="D54" s="44" t="e">
        <v>#N/A</v>
      </c>
      <c r="E54" s="37" t="e">
        <v>#N/A</v>
      </c>
      <c r="F54" s="37" t="e">
        <v>#N/A</v>
      </c>
      <c r="G54" s="37" t="e">
        <v>#N/A</v>
      </c>
      <c r="I54" s="21"/>
    </row>
    <row r="55" spans="2:9" x14ac:dyDescent="0.2">
      <c r="B55" s="41">
        <v>44317</v>
      </c>
      <c r="C55" s="106">
        <v>65.17</v>
      </c>
      <c r="D55" s="44" t="e">
        <v>#N/A</v>
      </c>
      <c r="E55" s="37" t="e">
        <v>#N/A</v>
      </c>
      <c r="F55" s="37" t="e">
        <v>#N/A</v>
      </c>
      <c r="G55" s="37" t="e">
        <v>#N/A</v>
      </c>
      <c r="I55" s="21"/>
    </row>
    <row r="56" spans="2:9" x14ac:dyDescent="0.2">
      <c r="B56" s="41">
        <v>44348</v>
      </c>
      <c r="C56" s="106">
        <v>71.38</v>
      </c>
      <c r="D56" s="44" t="e">
        <v>#N/A</v>
      </c>
      <c r="E56" s="37" t="e">
        <v>#N/A</v>
      </c>
      <c r="F56" s="37" t="e">
        <v>#N/A</v>
      </c>
      <c r="G56" s="37" t="e">
        <v>#N/A</v>
      </c>
      <c r="I56" s="21"/>
    </row>
    <row r="57" spans="2:9" x14ac:dyDescent="0.2">
      <c r="B57" s="41">
        <v>44378</v>
      </c>
      <c r="C57" s="106">
        <v>72.489999999999995</v>
      </c>
      <c r="D57" s="44" t="e">
        <v>#N/A</v>
      </c>
      <c r="E57" s="37" t="e">
        <v>#N/A</v>
      </c>
      <c r="F57" s="37" t="e">
        <v>#N/A</v>
      </c>
      <c r="G57" s="37" t="e">
        <v>#N/A</v>
      </c>
      <c r="I57" s="21"/>
    </row>
    <row r="58" spans="2:9" x14ac:dyDescent="0.2">
      <c r="B58" s="41">
        <v>44409</v>
      </c>
      <c r="C58" s="106">
        <v>67.73</v>
      </c>
      <c r="D58" s="44" t="e">
        <v>#N/A</v>
      </c>
      <c r="E58" s="37" t="e">
        <v>#N/A</v>
      </c>
      <c r="F58" s="37" t="e">
        <v>#N/A</v>
      </c>
      <c r="G58" s="37" t="e">
        <v>#N/A</v>
      </c>
      <c r="I58" s="21"/>
    </row>
    <row r="59" spans="2:9" x14ac:dyDescent="0.2">
      <c r="B59" s="41">
        <v>44440</v>
      </c>
      <c r="C59" s="106">
        <v>71.650000000000006</v>
      </c>
      <c r="D59" s="44" t="e">
        <v>#N/A</v>
      </c>
      <c r="E59" s="37" t="e">
        <v>#N/A</v>
      </c>
      <c r="F59" s="37" t="e">
        <v>#N/A</v>
      </c>
      <c r="G59" s="37" t="e">
        <v>#N/A</v>
      </c>
      <c r="I59" s="21"/>
    </row>
    <row r="60" spans="2:9" x14ac:dyDescent="0.2">
      <c r="B60" s="41">
        <v>44470</v>
      </c>
      <c r="C60" s="106">
        <v>81.48</v>
      </c>
      <c r="D60" s="44" t="e">
        <v>#N/A</v>
      </c>
      <c r="E60" s="37" t="e">
        <v>#N/A</v>
      </c>
      <c r="F60" s="37" t="e">
        <v>#N/A</v>
      </c>
      <c r="G60" s="37" t="e">
        <v>#N/A</v>
      </c>
      <c r="I60" s="21"/>
    </row>
    <row r="61" spans="2:9" x14ac:dyDescent="0.2">
      <c r="B61" s="41">
        <v>44501</v>
      </c>
      <c r="C61" s="106">
        <v>79.150000000000006</v>
      </c>
      <c r="D61" s="44" t="e">
        <v>#N/A</v>
      </c>
      <c r="E61" s="37" t="e">
        <v>#N/A</v>
      </c>
      <c r="F61" s="37" t="e">
        <v>#N/A</v>
      </c>
      <c r="G61" s="37" t="e">
        <v>#N/A</v>
      </c>
      <c r="I61" s="21"/>
    </row>
    <row r="62" spans="2:9" x14ac:dyDescent="0.2">
      <c r="B62" s="41">
        <v>44531</v>
      </c>
      <c r="C62" s="106">
        <v>71.709999999999994</v>
      </c>
      <c r="D62" s="44" t="e">
        <v>#N/A</v>
      </c>
      <c r="E62" s="37" t="e">
        <v>#N/A</v>
      </c>
      <c r="F62" s="37" t="e">
        <v>#N/A</v>
      </c>
      <c r="G62" s="37" t="e">
        <v>#N/A</v>
      </c>
      <c r="I62" s="21"/>
    </row>
    <row r="63" spans="2:9" x14ac:dyDescent="0.2">
      <c r="B63" s="41">
        <v>44562</v>
      </c>
      <c r="C63" s="106">
        <v>83.22</v>
      </c>
      <c r="D63" s="44" t="e">
        <v>#N/A</v>
      </c>
      <c r="E63" s="44" t="e">
        <v>#N/A</v>
      </c>
      <c r="F63" s="44" t="e">
        <v>#N/A</v>
      </c>
      <c r="G63" s="44" t="e">
        <v>#N/A</v>
      </c>
      <c r="I63" s="21"/>
    </row>
    <row r="64" spans="2:9" x14ac:dyDescent="0.2">
      <c r="B64" s="41">
        <v>44593</v>
      </c>
      <c r="C64" s="106">
        <v>91.64</v>
      </c>
      <c r="D64" s="44" t="e">
        <v>#N/A</v>
      </c>
      <c r="E64" s="37" t="e">
        <v>#N/A</v>
      </c>
      <c r="F64" s="37" t="e">
        <v>#N/A</v>
      </c>
      <c r="G64" s="37" t="e">
        <v>#N/A</v>
      </c>
      <c r="I64" s="21"/>
    </row>
    <row r="65" spans="2:9" x14ac:dyDescent="0.2">
      <c r="B65" s="41">
        <v>44621</v>
      </c>
      <c r="C65" s="106">
        <v>108.5</v>
      </c>
      <c r="D65" s="44" t="e">
        <v>#N/A</v>
      </c>
      <c r="E65" s="37" t="e">
        <v>#N/A</v>
      </c>
      <c r="F65" s="37" t="e">
        <v>#N/A</v>
      </c>
      <c r="G65" s="37" t="e">
        <v>#N/A</v>
      </c>
      <c r="I65" s="21"/>
    </row>
    <row r="66" spans="2:9" x14ac:dyDescent="0.2">
      <c r="B66" s="41">
        <v>44652</v>
      </c>
      <c r="C66" s="106">
        <v>101.78</v>
      </c>
      <c r="D66" s="44" t="e">
        <v>#N/A</v>
      </c>
      <c r="E66" s="37" t="e">
        <v>#N/A</v>
      </c>
      <c r="F66" s="37" t="e">
        <v>#N/A</v>
      </c>
      <c r="G66" s="37" t="e">
        <v>#N/A</v>
      </c>
      <c r="I66" s="21"/>
    </row>
    <row r="67" spans="2:9" x14ac:dyDescent="0.2">
      <c r="B67" s="41">
        <v>44682</v>
      </c>
      <c r="C67" s="106">
        <v>109.55</v>
      </c>
      <c r="D67" s="44" t="e">
        <v>#N/A</v>
      </c>
      <c r="E67" s="37" t="e">
        <v>#N/A</v>
      </c>
      <c r="F67" s="37" t="e">
        <v>#N/A</v>
      </c>
      <c r="G67" s="37" t="e">
        <v>#N/A</v>
      </c>
      <c r="I67" s="21"/>
    </row>
    <row r="68" spans="2:9" x14ac:dyDescent="0.2">
      <c r="B68" s="41">
        <v>44713</v>
      </c>
      <c r="C68" s="106">
        <v>114.84</v>
      </c>
      <c r="D68" s="44" t="e">
        <v>#N/A</v>
      </c>
      <c r="E68" s="37" t="e">
        <v>#N/A</v>
      </c>
      <c r="F68" s="37" t="e">
        <v>#N/A</v>
      </c>
      <c r="G68" s="37" t="e">
        <v>#N/A</v>
      </c>
      <c r="I68" s="21"/>
    </row>
    <row r="69" spans="2:9" x14ac:dyDescent="0.2">
      <c r="B69" s="41">
        <v>44743</v>
      </c>
      <c r="C69" s="106">
        <v>101.62</v>
      </c>
      <c r="D69" s="44" t="e">
        <v>#N/A</v>
      </c>
      <c r="E69" s="37" t="e">
        <v>#N/A</v>
      </c>
      <c r="F69" s="37" t="e">
        <v>#N/A</v>
      </c>
      <c r="G69" s="37" t="e">
        <v>#N/A</v>
      </c>
      <c r="I69" s="21"/>
    </row>
    <row r="70" spans="2:9" x14ac:dyDescent="0.2">
      <c r="B70" s="41">
        <v>44774</v>
      </c>
      <c r="C70" s="106">
        <v>93.67</v>
      </c>
      <c r="D70" s="44" t="e">
        <v>#N/A</v>
      </c>
      <c r="E70" s="37" t="e">
        <v>#N/A</v>
      </c>
      <c r="F70" s="37" t="e">
        <v>#N/A</v>
      </c>
      <c r="G70" s="37" t="e">
        <v>#N/A</v>
      </c>
      <c r="I70" s="21"/>
    </row>
    <row r="71" spans="2:9" x14ac:dyDescent="0.2">
      <c r="B71" s="41">
        <v>44805</v>
      </c>
      <c r="C71" s="106">
        <v>84.26</v>
      </c>
      <c r="D71" s="44" t="e">
        <v>#N/A</v>
      </c>
      <c r="E71" s="37" t="e">
        <v>#N/A</v>
      </c>
      <c r="F71" s="37" t="e">
        <v>#N/A</v>
      </c>
      <c r="G71" s="37" t="e">
        <v>#N/A</v>
      </c>
      <c r="I71" s="21"/>
    </row>
    <row r="72" spans="2:9" x14ac:dyDescent="0.2">
      <c r="B72" s="41">
        <v>44835</v>
      </c>
      <c r="C72" s="106">
        <v>87.55</v>
      </c>
      <c r="D72" s="44" t="e">
        <v>#N/A</v>
      </c>
      <c r="E72" s="37" t="e">
        <v>#N/A</v>
      </c>
      <c r="F72" s="37" t="e">
        <v>#N/A</v>
      </c>
      <c r="G72" s="37" t="e">
        <v>#N/A</v>
      </c>
      <c r="I72" s="21"/>
    </row>
    <row r="73" spans="2:9" x14ac:dyDescent="0.2">
      <c r="B73" s="41">
        <v>44866</v>
      </c>
      <c r="C73" s="106">
        <v>84.37</v>
      </c>
      <c r="D73" s="44" t="e">
        <v>#N/A</v>
      </c>
      <c r="E73" s="37" t="e">
        <v>#N/A</v>
      </c>
      <c r="F73" s="37" t="e">
        <v>#N/A</v>
      </c>
      <c r="G73" s="37" t="e">
        <v>#N/A</v>
      </c>
      <c r="I73" s="21"/>
    </row>
    <row r="74" spans="2:9" x14ac:dyDescent="0.2">
      <c r="B74" s="41">
        <v>44896</v>
      </c>
      <c r="C74" s="106">
        <v>76.44</v>
      </c>
      <c r="D74" s="44" t="e">
        <v>#N/A</v>
      </c>
      <c r="E74" s="37" t="e">
        <v>#N/A</v>
      </c>
      <c r="F74" s="37" t="e">
        <v>#N/A</v>
      </c>
      <c r="G74" s="37" t="e">
        <v>#N/A</v>
      </c>
      <c r="I74" s="21"/>
    </row>
    <row r="75" spans="2:9" x14ac:dyDescent="0.2">
      <c r="B75" s="41">
        <v>44927</v>
      </c>
      <c r="C75" s="106">
        <v>78.12</v>
      </c>
      <c r="D75" s="44" t="e">
        <v>#N/A</v>
      </c>
      <c r="E75" s="44" t="e">
        <v>#N/A</v>
      </c>
      <c r="F75" s="44" t="e">
        <v>#N/A</v>
      </c>
      <c r="G75" s="44" t="e">
        <v>#N/A</v>
      </c>
    </row>
    <row r="76" spans="2:9" x14ac:dyDescent="0.2">
      <c r="B76" s="41">
        <v>44958</v>
      </c>
      <c r="C76" s="106">
        <v>76.83</v>
      </c>
      <c r="D76" s="44" t="e">
        <v>#N/A</v>
      </c>
      <c r="E76" s="37" t="e">
        <v>#N/A</v>
      </c>
      <c r="F76" s="37" t="e">
        <v>#N/A</v>
      </c>
      <c r="G76" s="37" t="e">
        <v>#N/A</v>
      </c>
    </row>
    <row r="77" spans="2:9" x14ac:dyDescent="0.2">
      <c r="B77" s="41">
        <v>44986</v>
      </c>
      <c r="C77" s="106">
        <v>73.28</v>
      </c>
      <c r="D77" s="44" t="e">
        <v>#N/A</v>
      </c>
      <c r="E77" s="37" t="e">
        <v>#N/A</v>
      </c>
      <c r="F77" s="37" t="e">
        <v>#N/A</v>
      </c>
      <c r="G77" s="37" t="e">
        <v>#N/A</v>
      </c>
    </row>
    <row r="78" spans="2:9" x14ac:dyDescent="0.2">
      <c r="B78" s="41">
        <v>45017</v>
      </c>
      <c r="C78" s="106">
        <v>79.45</v>
      </c>
      <c r="D78" s="44" t="e">
        <v>#N/A</v>
      </c>
      <c r="E78" s="37" t="e">
        <v>#N/A</v>
      </c>
      <c r="F78" s="37" t="e">
        <v>#N/A</v>
      </c>
      <c r="G78" s="37" t="e">
        <v>#N/A</v>
      </c>
    </row>
    <row r="79" spans="2:9" x14ac:dyDescent="0.2">
      <c r="B79" s="41">
        <v>45047</v>
      </c>
      <c r="C79" s="106">
        <v>71.58</v>
      </c>
      <c r="D79" s="44" t="e">
        <v>#N/A</v>
      </c>
      <c r="E79" s="37" t="e">
        <v>#N/A</v>
      </c>
      <c r="F79" s="37" t="e">
        <v>#N/A</v>
      </c>
      <c r="G79" s="37" t="e">
        <v>#N/A</v>
      </c>
    </row>
    <row r="80" spans="2:9" x14ac:dyDescent="0.2">
      <c r="B80" s="41">
        <v>45078</v>
      </c>
      <c r="C80" s="106">
        <v>70.25</v>
      </c>
      <c r="D80" s="44" t="e">
        <v>#N/A</v>
      </c>
      <c r="E80" s="37" t="e">
        <v>#N/A</v>
      </c>
      <c r="F80" s="37" t="e">
        <v>#N/A</v>
      </c>
      <c r="G80" s="37" t="e">
        <v>#N/A</v>
      </c>
    </row>
    <row r="81" spans="2:7" x14ac:dyDescent="0.2">
      <c r="B81" s="41">
        <v>45108</v>
      </c>
      <c r="C81" s="106">
        <v>76.069999999999993</v>
      </c>
      <c r="D81" s="44" t="e">
        <v>#N/A</v>
      </c>
      <c r="E81" s="37" t="e">
        <v>#N/A</v>
      </c>
      <c r="F81" s="37" t="e">
        <v>#N/A</v>
      </c>
      <c r="G81" s="37" t="e">
        <v>#N/A</v>
      </c>
    </row>
    <row r="82" spans="2:7" x14ac:dyDescent="0.2">
      <c r="B82" s="41">
        <v>45139</v>
      </c>
      <c r="C82" s="106">
        <v>81.39</v>
      </c>
      <c r="D82" s="44" t="e">
        <v>#N/A</v>
      </c>
      <c r="E82" s="37" t="e">
        <v>#N/A</v>
      </c>
      <c r="F82" s="37" t="e">
        <v>#N/A</v>
      </c>
      <c r="G82" s="37" t="e">
        <v>#N/A</v>
      </c>
    </row>
    <row r="83" spans="2:7" x14ac:dyDescent="0.2">
      <c r="B83" s="41">
        <v>45170</v>
      </c>
      <c r="C83" s="106">
        <v>89.43</v>
      </c>
      <c r="D83" s="44" t="e">
        <v>#N/A</v>
      </c>
      <c r="E83" s="37" t="e">
        <v>#N/A</v>
      </c>
      <c r="F83" s="37" t="e">
        <v>#N/A</v>
      </c>
      <c r="G83" s="37" t="e">
        <v>#N/A</v>
      </c>
    </row>
    <row r="84" spans="2:7" x14ac:dyDescent="0.2">
      <c r="B84" s="41">
        <v>45200</v>
      </c>
      <c r="C84" s="106">
        <v>85.64</v>
      </c>
      <c r="D84" s="44" t="e">
        <v>#N/A</v>
      </c>
      <c r="E84" s="37" t="e">
        <v>#N/A</v>
      </c>
      <c r="F84" s="37" t="e">
        <v>#N/A</v>
      </c>
      <c r="G84" s="37" t="e">
        <v>#N/A</v>
      </c>
    </row>
    <row r="85" spans="2:7" x14ac:dyDescent="0.2">
      <c r="B85" s="41">
        <v>45231</v>
      </c>
      <c r="C85" s="106">
        <v>77.69</v>
      </c>
      <c r="D85" s="44" t="e">
        <v>#N/A</v>
      </c>
      <c r="E85" s="37" t="e">
        <v>#N/A</v>
      </c>
      <c r="F85" s="37" t="e">
        <v>#N/A</v>
      </c>
      <c r="G85" s="37" t="e">
        <v>#N/A</v>
      </c>
    </row>
    <row r="86" spans="2:7" x14ac:dyDescent="0.2">
      <c r="B86" s="41">
        <v>45261</v>
      </c>
      <c r="C86" s="106">
        <v>71.900000000000006</v>
      </c>
      <c r="D86" s="44" t="e">
        <v>#N/A</v>
      </c>
      <c r="E86" s="37" t="e">
        <v>#N/A</v>
      </c>
      <c r="F86" s="37" t="e">
        <v>#N/A</v>
      </c>
      <c r="G86" s="37" t="e">
        <v>#N/A</v>
      </c>
    </row>
    <row r="87" spans="2:7" x14ac:dyDescent="0.2">
      <c r="B87" s="41">
        <v>45292</v>
      </c>
      <c r="C87" s="106">
        <v>74.150000000000006</v>
      </c>
      <c r="D87" s="44" t="e">
        <v>#N/A</v>
      </c>
      <c r="E87" s="37" t="e">
        <v>#N/A</v>
      </c>
      <c r="F87" s="37" t="e">
        <v>#N/A</v>
      </c>
      <c r="G87" s="37" t="e">
        <v>#N/A</v>
      </c>
    </row>
    <row r="88" spans="2:7" x14ac:dyDescent="0.2">
      <c r="B88" s="41">
        <v>45323</v>
      </c>
      <c r="C88" s="106">
        <v>77.25</v>
      </c>
      <c r="D88" s="44" t="e">
        <v>#N/A</v>
      </c>
      <c r="E88" s="37" t="e">
        <v>#N/A</v>
      </c>
      <c r="F88" s="37" t="e">
        <v>#N/A</v>
      </c>
      <c r="G88" s="37" t="e">
        <v>#N/A</v>
      </c>
    </row>
    <row r="89" spans="2:7" x14ac:dyDescent="0.2">
      <c r="B89" s="41">
        <v>45352</v>
      </c>
      <c r="C89" s="106">
        <v>81.28</v>
      </c>
      <c r="D89" s="44" t="e">
        <v>#N/A</v>
      </c>
      <c r="E89" s="37" t="e">
        <v>#N/A</v>
      </c>
      <c r="F89" s="37" t="e">
        <v>#N/A</v>
      </c>
      <c r="G89" s="37" t="e">
        <v>#N/A</v>
      </c>
    </row>
    <row r="90" spans="2:7" x14ac:dyDescent="0.2">
      <c r="B90" s="41">
        <v>45383</v>
      </c>
      <c r="C90" s="106">
        <v>85.35</v>
      </c>
      <c r="D90" s="44" t="e">
        <v>#N/A</v>
      </c>
      <c r="E90" s="37" t="e">
        <v>#N/A</v>
      </c>
      <c r="F90" s="37" t="e">
        <v>#N/A</v>
      </c>
      <c r="G90" s="37" t="e">
        <v>#N/A</v>
      </c>
    </row>
    <row r="91" spans="2:7" x14ac:dyDescent="0.2">
      <c r="B91" s="41">
        <v>45413</v>
      </c>
      <c r="C91" s="106">
        <v>80.02</v>
      </c>
      <c r="D91" s="44" t="e">
        <v>#N/A</v>
      </c>
      <c r="E91" s="37" t="e">
        <v>#N/A</v>
      </c>
      <c r="F91" s="37" t="e">
        <v>#N/A</v>
      </c>
      <c r="G91" s="37" t="e">
        <v>#N/A</v>
      </c>
    </row>
    <row r="92" spans="2:7" x14ac:dyDescent="0.2">
      <c r="B92" s="41">
        <v>45444</v>
      </c>
      <c r="C92" s="106">
        <v>79.77</v>
      </c>
      <c r="D92" s="44" t="e">
        <v>#N/A</v>
      </c>
      <c r="E92" s="37" t="e">
        <v>#N/A</v>
      </c>
      <c r="F92" s="37" t="e">
        <v>#N/A</v>
      </c>
      <c r="G92" s="37" t="e">
        <v>#N/A</v>
      </c>
    </row>
    <row r="93" spans="2:7" x14ac:dyDescent="0.2">
      <c r="B93" s="41">
        <v>45474</v>
      </c>
      <c r="C93" s="106">
        <v>81.8</v>
      </c>
      <c r="D93" s="44" t="e">
        <v>#N/A</v>
      </c>
      <c r="E93" s="37" t="e">
        <v>#N/A</v>
      </c>
      <c r="F93" s="37" t="e">
        <v>#N/A</v>
      </c>
      <c r="G93" s="37" t="e">
        <v>#N/A</v>
      </c>
    </row>
    <row r="94" spans="2:7" x14ac:dyDescent="0.2">
      <c r="B94" s="41">
        <v>45505</v>
      </c>
      <c r="C94" s="106">
        <v>76.680000000000007</v>
      </c>
      <c r="D94" s="44" t="e">
        <v>#N/A</v>
      </c>
      <c r="E94" s="37" t="e">
        <v>#N/A</v>
      </c>
      <c r="F94" s="37" t="e">
        <v>#N/A</v>
      </c>
      <c r="G94" s="37" t="e">
        <v>#N/A</v>
      </c>
    </row>
    <row r="95" spans="2:7" x14ac:dyDescent="0.2">
      <c r="B95" s="41">
        <v>45536</v>
      </c>
      <c r="C95" s="106">
        <v>70.239999999999995</v>
      </c>
      <c r="D95" s="44" t="e">
        <v>#N/A</v>
      </c>
      <c r="E95" s="37" t="e">
        <v>#N/A</v>
      </c>
      <c r="F95" s="37" t="e">
        <v>#N/A</v>
      </c>
      <c r="G95" s="37" t="e">
        <v>#N/A</v>
      </c>
    </row>
    <row r="96" spans="2:7" x14ac:dyDescent="0.2">
      <c r="B96" s="41">
        <v>45566</v>
      </c>
      <c r="C96" s="106">
        <v>71.989999999999995</v>
      </c>
      <c r="D96" s="44" t="e">
        <v>#N/A</v>
      </c>
      <c r="E96" s="37" t="e">
        <v>#N/A</v>
      </c>
      <c r="F96" s="37" t="e">
        <v>#N/A</v>
      </c>
      <c r="G96" s="37" t="e">
        <v>#N/A</v>
      </c>
    </row>
    <row r="97" spans="2:9" x14ac:dyDescent="0.2">
      <c r="B97" s="41">
        <v>45597</v>
      </c>
      <c r="C97" s="106">
        <v>69.95</v>
      </c>
      <c r="D97" s="44">
        <v>69.95</v>
      </c>
      <c r="E97" s="37" t="e">
        <v>#N/A</v>
      </c>
      <c r="F97" s="37" t="e">
        <v>#N/A</v>
      </c>
      <c r="G97" s="37" t="e">
        <v>#N/A</v>
      </c>
    </row>
    <row r="98" spans="2:9" x14ac:dyDescent="0.2">
      <c r="B98" s="41">
        <v>45627</v>
      </c>
      <c r="C98" s="106" t="e">
        <v>#N/A</v>
      </c>
      <c r="D98" s="44">
        <v>69</v>
      </c>
      <c r="E98" s="37" t="e">
        <v>#N/A</v>
      </c>
      <c r="F98" s="37" t="e">
        <v>#N/A</v>
      </c>
      <c r="G98" s="37" t="e">
        <v>#N/A</v>
      </c>
    </row>
    <row r="99" spans="2:9" x14ac:dyDescent="0.2">
      <c r="B99" s="41">
        <v>45658</v>
      </c>
      <c r="C99" s="106" t="e">
        <v>#N/A</v>
      </c>
      <c r="D99" s="44">
        <v>69</v>
      </c>
      <c r="E99" s="37" t="e">
        <v>#N/A</v>
      </c>
      <c r="F99" s="37" t="e">
        <v>#N/A</v>
      </c>
      <c r="G99" s="37" t="e">
        <v>#N/A</v>
      </c>
    </row>
    <row r="100" spans="2:9" x14ac:dyDescent="0.2">
      <c r="B100" s="41">
        <v>45689</v>
      </c>
      <c r="C100" s="106" t="e">
        <v>#N/A</v>
      </c>
      <c r="D100" s="44">
        <v>69.5</v>
      </c>
      <c r="E100" s="37">
        <v>68.25</v>
      </c>
      <c r="F100" s="37">
        <v>56.640045057242858</v>
      </c>
      <c r="G100" s="37">
        <v>82.239738603533283</v>
      </c>
    </row>
    <row r="101" spans="2:9" x14ac:dyDescent="0.2">
      <c r="B101" s="41">
        <v>45717</v>
      </c>
      <c r="C101" s="106" t="e">
        <v>#N/A</v>
      </c>
      <c r="D101" s="44">
        <v>70.5</v>
      </c>
      <c r="E101" s="37">
        <v>67.998000000000005</v>
      </c>
      <c r="F101" s="37">
        <v>52.548878618080344</v>
      </c>
      <c r="G101" s="37">
        <v>87.989089883435256</v>
      </c>
    </row>
    <row r="102" spans="2:9" x14ac:dyDescent="0.2">
      <c r="B102" s="41">
        <v>45748</v>
      </c>
      <c r="C102" s="106" t="e">
        <v>#N/A</v>
      </c>
      <c r="D102" s="44">
        <v>70.5</v>
      </c>
      <c r="E102" s="37">
        <v>67.8</v>
      </c>
      <c r="F102" s="37">
        <v>49.851313816870992</v>
      </c>
      <c r="G102" s="37">
        <v>92.211010062573479</v>
      </c>
    </row>
    <row r="103" spans="2:9" x14ac:dyDescent="0.2">
      <c r="B103" s="41">
        <v>45778</v>
      </c>
      <c r="C103" s="106" t="e">
        <v>#N/A</v>
      </c>
      <c r="D103" s="44">
        <v>69.5</v>
      </c>
      <c r="E103" s="37">
        <v>67.641999999999996</v>
      </c>
      <c r="F103" s="37">
        <v>47.406191123418267</v>
      </c>
      <c r="G103" s="37">
        <v>96.515667164404817</v>
      </c>
    </row>
    <row r="104" spans="2:9" x14ac:dyDescent="0.2">
      <c r="B104" s="41">
        <v>45809</v>
      </c>
      <c r="C104" s="106" t="e">
        <v>#N/A</v>
      </c>
      <c r="D104" s="44">
        <v>69.5</v>
      </c>
      <c r="E104" s="37">
        <v>67.484000000000009</v>
      </c>
      <c r="F104" s="37">
        <v>45.56799394508738</v>
      </c>
      <c r="G104" s="37">
        <v>99.940547338730752</v>
      </c>
    </row>
    <row r="105" spans="2:9" x14ac:dyDescent="0.2">
      <c r="B105" s="41">
        <v>45839</v>
      </c>
      <c r="C105" s="106" t="e">
        <v>#N/A</v>
      </c>
      <c r="D105" s="44">
        <v>69.5</v>
      </c>
      <c r="E105" s="37">
        <v>67.304000000000002</v>
      </c>
      <c r="F105" s="37">
        <v>44.043612227966719</v>
      </c>
      <c r="G105" s="37">
        <v>102.84870352036339</v>
      </c>
    </row>
    <row r="106" spans="2:9" x14ac:dyDescent="0.2">
      <c r="B106" s="41">
        <v>45870</v>
      </c>
      <c r="C106" s="106" t="e">
        <v>#N/A</v>
      </c>
      <c r="D106" s="44">
        <v>69.5</v>
      </c>
      <c r="E106" s="37">
        <v>67.108000000000018</v>
      </c>
      <c r="F106" s="37">
        <v>42.694234641468526</v>
      </c>
      <c r="G106" s="37">
        <v>105.48224372257066</v>
      </c>
    </row>
    <row r="107" spans="2:9" x14ac:dyDescent="0.2">
      <c r="B107" s="41">
        <v>45901</v>
      </c>
      <c r="C107" s="106" t="e">
        <v>#N/A</v>
      </c>
      <c r="D107" s="44">
        <v>69.5</v>
      </c>
      <c r="E107" s="37">
        <v>66.900000000000006</v>
      </c>
      <c r="F107" s="37">
        <v>41.435896556325879</v>
      </c>
      <c r="G107" s="37">
        <v>108.0128673918297</v>
      </c>
    </row>
    <row r="108" spans="2:9" x14ac:dyDescent="0.2">
      <c r="B108" s="41">
        <v>45931</v>
      </c>
      <c r="C108" s="106" t="e">
        <v>#N/A</v>
      </c>
      <c r="D108" s="44">
        <v>67.5</v>
      </c>
      <c r="E108" s="37">
        <v>66.687999999999988</v>
      </c>
      <c r="F108" s="37">
        <v>40.30279266750091</v>
      </c>
      <c r="G108" s="37">
        <v>110.34692758614153</v>
      </c>
    </row>
    <row r="109" spans="2:9" x14ac:dyDescent="0.2">
      <c r="B109" s="41">
        <v>45962</v>
      </c>
      <c r="C109" s="106" t="e">
        <v>#N/A</v>
      </c>
      <c r="D109" s="44">
        <v>67.5</v>
      </c>
      <c r="E109" s="37">
        <v>66.496000000000009</v>
      </c>
      <c r="F109" s="37">
        <v>39.365405576600814</v>
      </c>
      <c r="G109" s="37">
        <v>112.32497039553719</v>
      </c>
    </row>
    <row r="110" spans="2:9" x14ac:dyDescent="0.2">
      <c r="B110" s="42">
        <v>45992</v>
      </c>
      <c r="C110" s="308" t="e">
        <v>#N/A</v>
      </c>
      <c r="D110" s="309">
        <v>67.5</v>
      </c>
      <c r="E110" s="37">
        <v>66.316000000000003</v>
      </c>
      <c r="F110" s="37">
        <v>38.530312332541349</v>
      </c>
      <c r="G110" s="37">
        <v>114.1390139286715</v>
      </c>
    </row>
    <row r="111" spans="2:9" x14ac:dyDescent="0.2">
      <c r="B111" s="41"/>
      <c r="C111" s="37"/>
      <c r="D111" s="37"/>
      <c r="E111" s="37"/>
      <c r="F111" s="47"/>
      <c r="G111" s="38"/>
      <c r="H111" s="37"/>
      <c r="I111" s="37"/>
    </row>
    <row r="112" spans="2:9" x14ac:dyDescent="0.2">
      <c r="B112" s="41"/>
      <c r="C112" s="37"/>
      <c r="D112" s="37"/>
      <c r="E112" s="37"/>
      <c r="F112" s="47"/>
      <c r="G112" s="38"/>
      <c r="H112" s="37"/>
      <c r="I112" s="37"/>
    </row>
    <row r="113" spans="2:13" x14ac:dyDescent="0.2">
      <c r="B113" s="41"/>
      <c r="C113" s="37"/>
      <c r="D113" s="37"/>
      <c r="E113" s="37"/>
      <c r="F113" s="47"/>
      <c r="G113" s="38"/>
      <c r="H113" s="37"/>
      <c r="I113" s="37"/>
    </row>
    <row r="114" spans="2:13" x14ac:dyDescent="0.2">
      <c r="B114" s="41"/>
      <c r="C114" s="37"/>
      <c r="D114" s="37"/>
      <c r="E114" s="37"/>
      <c r="F114" s="47"/>
      <c r="G114" s="38"/>
      <c r="H114" s="37"/>
      <c r="I114" s="37"/>
    </row>
    <row r="115" spans="2:13" x14ac:dyDescent="0.2">
      <c r="B115" s="41"/>
      <c r="C115" s="37"/>
      <c r="D115" s="37"/>
      <c r="E115" s="37"/>
      <c r="F115" s="47"/>
      <c r="G115" s="38"/>
      <c r="H115" s="37"/>
      <c r="I115" s="37"/>
    </row>
    <row r="116" spans="2:13" x14ac:dyDescent="0.2">
      <c r="B116" s="41"/>
      <c r="C116" s="37"/>
      <c r="D116" s="37"/>
      <c r="E116" s="37"/>
      <c r="F116" s="47"/>
      <c r="G116" s="38"/>
      <c r="H116" s="37"/>
      <c r="I116" s="37"/>
    </row>
    <row r="117" spans="2:13" x14ac:dyDescent="0.2">
      <c r="B117" s="41"/>
      <c r="C117" s="37"/>
      <c r="D117" s="37"/>
      <c r="E117" s="37"/>
      <c r="F117" s="47"/>
      <c r="G117" s="38"/>
      <c r="H117" s="37"/>
      <c r="I117" s="37"/>
    </row>
    <row r="118" spans="2:13" x14ac:dyDescent="0.2">
      <c r="B118" s="41"/>
      <c r="C118" s="37"/>
      <c r="D118" s="37"/>
      <c r="E118" s="37"/>
      <c r="F118" s="47"/>
      <c r="G118" s="38"/>
      <c r="H118" s="37"/>
      <c r="I118" s="37"/>
    </row>
    <row r="119" spans="2:13" x14ac:dyDescent="0.2">
      <c r="B119" s="41"/>
      <c r="C119" s="37"/>
      <c r="D119" s="37"/>
      <c r="E119" s="37"/>
      <c r="F119" s="47"/>
      <c r="G119" s="38"/>
      <c r="H119" s="37"/>
      <c r="I119" s="37"/>
    </row>
    <row r="120" spans="2:13" x14ac:dyDescent="0.2">
      <c r="B120" s="41"/>
      <c r="C120" s="37"/>
      <c r="D120" s="37"/>
      <c r="E120" s="37"/>
      <c r="F120" s="47"/>
      <c r="G120" s="38"/>
      <c r="H120" s="37"/>
      <c r="I120" s="37"/>
    </row>
    <row r="121" spans="2:13" x14ac:dyDescent="0.2">
      <c r="B121" s="41"/>
      <c r="C121" s="37"/>
      <c r="D121" s="37"/>
      <c r="E121" s="37"/>
      <c r="F121" s="47"/>
      <c r="G121" s="38"/>
      <c r="H121" s="37"/>
      <c r="I121" s="37"/>
    </row>
    <row r="122" spans="2:13" x14ac:dyDescent="0.2">
      <c r="B122" s="41"/>
      <c r="C122" s="37"/>
      <c r="D122" s="37"/>
      <c r="E122" s="37"/>
      <c r="F122" s="47"/>
      <c r="G122" s="38"/>
      <c r="H122" s="37"/>
      <c r="I122" s="37"/>
    </row>
    <row r="123" spans="2:13" x14ac:dyDescent="0.2">
      <c r="B123" s="23" t="s">
        <v>978</v>
      </c>
    </row>
    <row r="124" spans="2:13" x14ac:dyDescent="0.2">
      <c r="B124" s="466" t="s">
        <v>976</v>
      </c>
      <c r="C124" s="467"/>
      <c r="D124" s="467"/>
      <c r="E124" s="467"/>
      <c r="F124" s="467"/>
      <c r="G124" s="467"/>
      <c r="H124" s="467"/>
      <c r="I124" s="467"/>
    </row>
    <row r="125" spans="2:13" x14ac:dyDescent="0.2">
      <c r="B125" s="467"/>
      <c r="C125" s="467"/>
      <c r="D125" s="467"/>
      <c r="E125" s="467"/>
      <c r="F125" s="467"/>
      <c r="G125" s="467"/>
      <c r="H125" s="467"/>
      <c r="I125" s="467"/>
    </row>
    <row r="126" spans="2:13" ht="12.75" customHeight="1" x14ac:dyDescent="0.2">
      <c r="B126" s="468"/>
      <c r="C126" s="468"/>
      <c r="D126" s="468"/>
      <c r="E126" s="468"/>
      <c r="F126" s="468"/>
      <c r="G126" s="468"/>
      <c r="H126" s="468"/>
      <c r="I126" s="468"/>
      <c r="J126" s="280"/>
      <c r="K126" s="280"/>
      <c r="L126" s="280"/>
      <c r="M126" s="280"/>
    </row>
    <row r="127" spans="2:13" x14ac:dyDescent="0.2">
      <c r="J127" s="280"/>
      <c r="K127" s="280"/>
      <c r="L127" s="280"/>
      <c r="M127" s="280"/>
    </row>
    <row r="132" spans="2:2" ht="15.75" x14ac:dyDescent="0.25">
      <c r="B132" s="40" t="s">
        <v>60</v>
      </c>
    </row>
    <row r="143" spans="2:2" x14ac:dyDescent="0.2">
      <c r="B143" s="43"/>
    </row>
    <row r="144" spans="2:2" x14ac:dyDescent="0.2">
      <c r="B144" t="e">
        <f>(100*#REF!)&amp;"% NYMEX futures upper confidence interval"</f>
        <v>#REF!</v>
      </c>
    </row>
    <row r="145" spans="2:2" x14ac:dyDescent="0.2">
      <c r="B145" t="e">
        <f>(100*#REF!)&amp;"% NYMEX futures lower confidence interval"</f>
        <v>#REF!</v>
      </c>
    </row>
  </sheetData>
  <mergeCells count="2">
    <mergeCell ref="F25:G25"/>
    <mergeCell ref="B124:I126"/>
  </mergeCells>
  <phoneticPr fontId="27" type="noConversion"/>
  <conditionalFormatting sqref="C111:I122 C27:G110">
    <cfRule type="expression" dxfId="27" priority="1" stopIfTrue="1">
      <formula>ISNA(C27)</formula>
    </cfRule>
  </conditionalFormatting>
  <hyperlinks>
    <hyperlink ref="A3" location="Contents!A1" display="Return to Contents" xr:uid="{00000000-0004-0000-0200-000000000000}"/>
  </hyperlinks>
  <pageMargins left="0.75" right="0.75" top="1" bottom="1" header="0.5" footer="0.5"/>
  <pageSetup scale="2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>
    <pageSetUpPr fitToPage="1"/>
  </sheetPr>
  <dimension ref="A1:Q118"/>
  <sheetViews>
    <sheetView workbookViewId="0"/>
  </sheetViews>
  <sheetFormatPr defaultRowHeight="12.75" x14ac:dyDescent="0.2"/>
  <cols>
    <col min="16" max="16" width="43.28515625" customWidth="1"/>
    <col min="17" max="17" width="9.7109375" customWidth="1"/>
  </cols>
  <sheetData>
    <row r="1" spans="1:17" x14ac:dyDescent="0.2">
      <c r="M1" s="97"/>
    </row>
    <row r="2" spans="1:17" ht="15.75" x14ac:dyDescent="0.25">
      <c r="A2" s="31" t="s">
        <v>977</v>
      </c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93" t="s">
        <v>529</v>
      </c>
      <c r="Q6" s="180" t="s">
        <v>528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3"/>
      <c r="C26" s="480" t="s">
        <v>40</v>
      </c>
      <c r="D26" s="480"/>
      <c r="E26" s="480"/>
    </row>
    <row r="27" spans="1:11" x14ac:dyDescent="0.2">
      <c r="A27" s="2"/>
      <c r="B27" s="26" t="s">
        <v>38</v>
      </c>
      <c r="C27" s="156" t="s">
        <v>1009</v>
      </c>
      <c r="D27" s="156"/>
      <c r="E27" s="156"/>
    </row>
    <row r="28" spans="1:11" x14ac:dyDescent="0.2">
      <c r="A28" s="4"/>
      <c r="B28" s="24" t="s">
        <v>39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43466</v>
      </c>
      <c r="B29" s="10">
        <v>51.201999999999998</v>
      </c>
      <c r="C29" s="30">
        <f>+MIN($B$29,$B$41,$B$53,$B$65,$B$77)</f>
        <v>48.018999999999998</v>
      </c>
      <c r="D29" s="30">
        <f>+MAX($B$29,$B$41,$B$53,$B$65,$B$77)</f>
        <v>74.251000000000005</v>
      </c>
      <c r="E29" s="13">
        <f t="shared" ref="E29:E92" si="0">D29-C29</f>
        <v>26.232000000000006</v>
      </c>
      <c r="G29" s="30"/>
      <c r="H29" s="13"/>
    </row>
    <row r="30" spans="1:11" x14ac:dyDescent="0.2">
      <c r="A30" s="1">
        <v>43497</v>
      </c>
      <c r="B30" s="10">
        <v>45.695</v>
      </c>
      <c r="C30" s="30">
        <f>+MIN($B$30,$B$42,$B$54,$B$66,$B$78)</f>
        <v>37.734000000000002</v>
      </c>
      <c r="D30" s="30">
        <f>+MAX($B$30,$B$42,$B$54,$B$66,$B$78)</f>
        <v>64.100999999999999</v>
      </c>
      <c r="E30" s="13">
        <f t="shared" si="0"/>
        <v>26.366999999999997</v>
      </c>
      <c r="G30" s="30"/>
      <c r="H30" s="13"/>
    </row>
    <row r="31" spans="1:11" x14ac:dyDescent="0.2">
      <c r="A31" s="1">
        <v>43525</v>
      </c>
      <c r="B31" s="10">
        <v>48.929000000000002</v>
      </c>
      <c r="C31" s="30">
        <f>+MIN($B$31,$B$43,$B$55,$B$67,$B$79)</f>
        <v>36.265999999999998</v>
      </c>
      <c r="D31" s="30">
        <f>+MAX($B$31,$B$43,$B$55,$B$67,$B$79)</f>
        <v>60.81</v>
      </c>
      <c r="E31" s="13">
        <f t="shared" si="0"/>
        <v>24.544000000000004</v>
      </c>
      <c r="G31" s="30"/>
      <c r="H31" s="13"/>
    </row>
    <row r="32" spans="1:11" x14ac:dyDescent="0.2">
      <c r="A32" s="1">
        <v>43556</v>
      </c>
      <c r="B32" s="10">
        <v>53.39</v>
      </c>
      <c r="C32" s="30">
        <f>+MIN($B$32,$B$44,$B$56,$B$68,$B$80)</f>
        <v>40.213999999999999</v>
      </c>
      <c r="D32" s="30">
        <f>+MAX($B$32,$B$44,$B$56,$B$68,$B$80)</f>
        <v>62.905000000000001</v>
      </c>
      <c r="E32" s="13">
        <f t="shared" si="0"/>
        <v>22.691000000000003</v>
      </c>
      <c r="G32" s="30"/>
      <c r="H32" s="13"/>
    </row>
    <row r="33" spans="1:8" x14ac:dyDescent="0.2">
      <c r="A33" s="1">
        <v>43586</v>
      </c>
      <c r="B33" s="10">
        <v>63.350999999999999</v>
      </c>
      <c r="C33" s="30">
        <f>+MIN($B$33,$B$45,$B$57,$B$69,$B$81)</f>
        <v>49.670999999999999</v>
      </c>
      <c r="D33" s="30">
        <f>+MAX($B$33,$B$45,$B$57,$B$69,$B$81)</f>
        <v>71.061000000000007</v>
      </c>
      <c r="E33" s="13">
        <f t="shared" si="0"/>
        <v>21.390000000000008</v>
      </c>
      <c r="G33" s="30"/>
      <c r="H33" s="13"/>
    </row>
    <row r="34" spans="1:8" x14ac:dyDescent="0.2">
      <c r="A34" s="1">
        <v>43617</v>
      </c>
      <c r="B34" s="10">
        <v>71.697999999999993</v>
      </c>
      <c r="C34" s="30">
        <f>+MIN($B$34,$B$46,$B$58,$B$70,$B$82)</f>
        <v>54.127000000000002</v>
      </c>
      <c r="D34" s="30">
        <f>+MAX($B$34,$B$46,$B$58,$B$70,$B$82)</f>
        <v>79.216999999999999</v>
      </c>
      <c r="E34" s="13">
        <f t="shared" si="0"/>
        <v>25.089999999999996</v>
      </c>
      <c r="G34" s="30"/>
      <c r="H34" s="13"/>
    </row>
    <row r="35" spans="1:8" x14ac:dyDescent="0.2">
      <c r="A35" s="1">
        <v>43647</v>
      </c>
      <c r="B35" s="10">
        <v>77.807000000000002</v>
      </c>
      <c r="C35" s="30">
        <f>+MIN($B$35,$B$47,$B$59,$B$71,$B$83)</f>
        <v>64.161000000000001</v>
      </c>
      <c r="D35" s="30">
        <f>+MAX($B$35,$B$47,$B$59,$B$71,$B$83)</f>
        <v>86.701999999999998</v>
      </c>
      <c r="E35" s="13">
        <f t="shared" si="0"/>
        <v>22.540999999999997</v>
      </c>
      <c r="G35" s="30"/>
      <c r="H35" s="13"/>
    </row>
    <row r="36" spans="1:8" x14ac:dyDescent="0.2">
      <c r="A36" s="1">
        <v>43678</v>
      </c>
      <c r="B36" s="10">
        <v>91.090999999999994</v>
      </c>
      <c r="C36" s="30">
        <f>+MIN($B$36,$B$48,$B$60,$B$72,$B$84)</f>
        <v>69.605999999999995</v>
      </c>
      <c r="D36" s="30">
        <f>+MAX($B$36,$B$48,$B$60,$B$72,$B$84)</f>
        <v>96.375</v>
      </c>
      <c r="E36" s="13">
        <f t="shared" si="0"/>
        <v>26.769000000000005</v>
      </c>
      <c r="G36" s="30"/>
      <c r="H36" s="13"/>
    </row>
    <row r="37" spans="1:8" x14ac:dyDescent="0.2">
      <c r="A37" s="1">
        <v>43709</v>
      </c>
      <c r="B37" s="10">
        <v>95.593999999999994</v>
      </c>
      <c r="C37" s="30">
        <f>+MIN($B$37,$B$49,$B$61,$B$73,$B$85)</f>
        <v>72.167000000000002</v>
      </c>
      <c r="D37" s="30">
        <f>+MAX($B$37,$B$49,$B$61,$B$73,$B$85)</f>
        <v>101.41800000000001</v>
      </c>
      <c r="E37" s="13">
        <f t="shared" si="0"/>
        <v>29.251000000000005</v>
      </c>
      <c r="G37" s="30"/>
      <c r="H37" s="13"/>
    </row>
    <row r="38" spans="1:8" x14ac:dyDescent="0.2">
      <c r="A38" s="1">
        <v>43739</v>
      </c>
      <c r="B38" s="10">
        <v>94.674999999999997</v>
      </c>
      <c r="C38" s="30">
        <f>+MIN($B$38,$B$50,$B$62,$B$74,$B$86)</f>
        <v>76.198999999999998</v>
      </c>
      <c r="D38" s="30">
        <f>+MAX($B$38,$B$50,$B$62,$B$74,$B$86)</f>
        <v>97.923000000000002</v>
      </c>
      <c r="E38" s="13">
        <f t="shared" si="0"/>
        <v>21.724000000000004</v>
      </c>
      <c r="G38" s="30"/>
      <c r="H38" s="13"/>
    </row>
    <row r="39" spans="1:8" x14ac:dyDescent="0.2">
      <c r="A39" s="1">
        <v>43770</v>
      </c>
      <c r="B39" s="10">
        <v>88.093999999999994</v>
      </c>
      <c r="C39" s="30">
        <f>+MIN($B$39,$B$51,$B$63,$B$75,$B$87)</f>
        <v>72.114999999999995</v>
      </c>
      <c r="D39" s="30">
        <f>+MAX($B$39,$B$51,$B$63,$B$75,$B$87)</f>
        <v>90.141000000000005</v>
      </c>
      <c r="E39" s="13">
        <f t="shared" si="0"/>
        <v>18.02600000000001</v>
      </c>
      <c r="G39" s="30"/>
      <c r="H39" s="13"/>
    </row>
    <row r="40" spans="1:8" x14ac:dyDescent="0.2">
      <c r="A40" s="1">
        <v>43800</v>
      </c>
      <c r="B40" s="10">
        <v>79.656000000000006</v>
      </c>
      <c r="C40" s="30">
        <f>+MIN($B$40,$B$52,$B$64,$B$76,$B$88)</f>
        <v>63.838999999999999</v>
      </c>
      <c r="D40" s="30">
        <f>+MAX($B$40,$B$52,$B$64,$B$76,$B$88)</f>
        <v>79.659000000000006</v>
      </c>
      <c r="E40" s="13">
        <f t="shared" si="0"/>
        <v>15.820000000000007</v>
      </c>
      <c r="G40" s="30"/>
      <c r="H40" s="13"/>
    </row>
    <row r="41" spans="1:8" x14ac:dyDescent="0.2">
      <c r="A41" s="1">
        <v>43831</v>
      </c>
      <c r="B41" s="10">
        <v>74.251000000000005</v>
      </c>
      <c r="C41" s="30">
        <f>+MIN($B$29,$B$41,$B$53,$B$65,$B$77)</f>
        <v>48.018999999999998</v>
      </c>
      <c r="D41" s="30">
        <f>+MAX($B$29,$B$41,$B$53,$B$65,$B$77)</f>
        <v>74.251000000000005</v>
      </c>
      <c r="E41" s="13">
        <f t="shared" si="0"/>
        <v>26.232000000000006</v>
      </c>
      <c r="G41" s="30"/>
      <c r="H41" s="13"/>
    </row>
    <row r="42" spans="1:8" x14ac:dyDescent="0.2">
      <c r="A42" s="1">
        <v>43862</v>
      </c>
      <c r="B42" s="10">
        <v>64.100999999999999</v>
      </c>
      <c r="C42" s="30">
        <f>+MIN($B$30,$B$42,$B$54,$B$66,$B$78)</f>
        <v>37.734000000000002</v>
      </c>
      <c r="D42" s="30">
        <f>+MAX($B$30,$B$42,$B$54,$B$66,$B$78)</f>
        <v>64.100999999999999</v>
      </c>
      <c r="E42" s="13">
        <f t="shared" si="0"/>
        <v>26.366999999999997</v>
      </c>
      <c r="G42" s="30"/>
      <c r="H42" s="13"/>
    </row>
    <row r="43" spans="1:8" x14ac:dyDescent="0.2">
      <c r="A43" s="1">
        <v>43891</v>
      </c>
      <c r="B43" s="10">
        <v>60.81</v>
      </c>
      <c r="C43" s="30">
        <f>+MIN($B$31,$B$43,$B$55,$B$67,$B$79)</f>
        <v>36.265999999999998</v>
      </c>
      <c r="D43" s="30">
        <f>+MAX($B$31,$B$43,$B$55,$B$67,$B$79)</f>
        <v>60.81</v>
      </c>
      <c r="E43" s="13">
        <f t="shared" si="0"/>
        <v>24.544000000000004</v>
      </c>
      <c r="G43" s="30"/>
      <c r="H43" s="13"/>
    </row>
    <row r="44" spans="1:8" x14ac:dyDescent="0.2">
      <c r="A44" s="1">
        <v>43922</v>
      </c>
      <c r="B44" s="10">
        <v>62.905000000000001</v>
      </c>
      <c r="C44" s="30">
        <f>+MIN($B$32,$B$44,$B$56,$B$68,$B$80)</f>
        <v>40.213999999999999</v>
      </c>
      <c r="D44" s="30">
        <f>+MAX($B$32,$B$44,$B$56,$B$68,$B$80)</f>
        <v>62.905000000000001</v>
      </c>
      <c r="E44" s="13">
        <f t="shared" si="0"/>
        <v>22.691000000000003</v>
      </c>
      <c r="G44" s="30"/>
      <c r="H44" s="13"/>
    </row>
    <row r="45" spans="1:8" x14ac:dyDescent="0.2">
      <c r="A45" s="1">
        <v>43952</v>
      </c>
      <c r="B45" s="10">
        <v>68.11</v>
      </c>
      <c r="C45" s="30">
        <f>+MIN($B$33,$B$45,$B$57,$B$69,$B$81)</f>
        <v>49.670999999999999</v>
      </c>
      <c r="D45" s="30">
        <f>+MAX($B$33,$B$45,$B$57,$B$69,$B$81)</f>
        <v>71.061000000000007</v>
      </c>
      <c r="E45" s="13">
        <f t="shared" si="0"/>
        <v>21.390000000000008</v>
      </c>
      <c r="G45" s="30"/>
      <c r="H45" s="13"/>
    </row>
    <row r="46" spans="1:8" x14ac:dyDescent="0.2">
      <c r="A46" s="1">
        <v>43983</v>
      </c>
      <c r="B46" s="10">
        <v>75.802999999999997</v>
      </c>
      <c r="C46" s="30">
        <f>+MIN($B$34,$B$46,$B$58,$B$70,$B$82)</f>
        <v>54.127000000000002</v>
      </c>
      <c r="D46" s="30">
        <f>+MAX($B$34,$B$46,$B$58,$B$70,$B$82)</f>
        <v>79.216999999999999</v>
      </c>
      <c r="E46" s="13">
        <f t="shared" si="0"/>
        <v>25.089999999999996</v>
      </c>
      <c r="G46" s="30"/>
      <c r="H46" s="13"/>
    </row>
    <row r="47" spans="1:8" x14ac:dyDescent="0.2">
      <c r="A47" s="1">
        <v>44013</v>
      </c>
      <c r="B47" s="10">
        <v>85.442999999999998</v>
      </c>
      <c r="C47" s="30">
        <f>+MIN($B$35,$B$47,$B$59,$B$71,$B$83)</f>
        <v>64.161000000000001</v>
      </c>
      <c r="D47" s="30">
        <f>+MAX($B$35,$B$47,$B$59,$B$71,$B$83)</f>
        <v>86.701999999999998</v>
      </c>
      <c r="E47" s="13">
        <f t="shared" si="0"/>
        <v>22.540999999999997</v>
      </c>
      <c r="G47" s="30"/>
      <c r="H47" s="13"/>
    </row>
    <row r="48" spans="1:8" x14ac:dyDescent="0.2">
      <c r="A48" s="1">
        <v>44044</v>
      </c>
      <c r="B48" s="10">
        <v>95.254999999999995</v>
      </c>
      <c r="C48" s="30">
        <f>+MIN($B$36,$B$48,$B$60,$B$72,$B$84)</f>
        <v>69.605999999999995</v>
      </c>
      <c r="D48" s="30">
        <f>+MAX($B$36,$B$48,$B$60,$B$72,$B$84)</f>
        <v>96.375</v>
      </c>
      <c r="E48" s="13">
        <f t="shared" si="0"/>
        <v>26.769000000000005</v>
      </c>
      <c r="G48" s="30"/>
      <c r="H48" s="13"/>
    </row>
    <row r="49" spans="1:8" x14ac:dyDescent="0.2">
      <c r="A49" s="1">
        <v>44075</v>
      </c>
      <c r="B49" s="10">
        <v>100.31399999999999</v>
      </c>
      <c r="C49" s="30">
        <f>+MIN($B$37,$B$49,$B$61,$B$73,$B$85)</f>
        <v>72.167000000000002</v>
      </c>
      <c r="D49" s="30">
        <f>+MAX($B$37,$B$49,$B$61,$B$73,$B$85)</f>
        <v>101.41800000000001</v>
      </c>
      <c r="E49" s="13">
        <f t="shared" si="0"/>
        <v>29.251000000000005</v>
      </c>
      <c r="G49" s="30"/>
      <c r="H49" s="13"/>
    </row>
    <row r="50" spans="1:8" x14ac:dyDescent="0.2">
      <c r="A50" s="1">
        <v>44105</v>
      </c>
      <c r="B50" s="10">
        <v>94.662000000000006</v>
      </c>
      <c r="C50" s="30">
        <f>+MIN($B$38,$B$50,$B$62,$B$74,$B$86)</f>
        <v>76.198999999999998</v>
      </c>
      <c r="D50" s="30">
        <f>+MAX($B$38,$B$50,$B$62,$B$74,$B$86)</f>
        <v>97.923000000000002</v>
      </c>
      <c r="E50" s="13">
        <f t="shared" si="0"/>
        <v>21.724000000000004</v>
      </c>
      <c r="G50" s="30"/>
      <c r="H50" s="13"/>
    </row>
    <row r="51" spans="1:8" x14ac:dyDescent="0.2">
      <c r="A51" s="1">
        <v>44136</v>
      </c>
      <c r="B51" s="10">
        <v>89.388000000000005</v>
      </c>
      <c r="C51" s="30">
        <f>+MIN($B$39,$B$51,$B$63,$B$75,$B$87)</f>
        <v>72.114999999999995</v>
      </c>
      <c r="D51" s="30">
        <f>+MAX($B$39,$B$51,$B$63,$B$75,$B$87)</f>
        <v>90.141000000000005</v>
      </c>
      <c r="E51" s="13">
        <f t="shared" si="0"/>
        <v>18.02600000000001</v>
      </c>
      <c r="G51" s="30"/>
      <c r="H51" s="13"/>
    </row>
    <row r="52" spans="1:8" x14ac:dyDescent="0.2">
      <c r="A52" s="1">
        <v>44166</v>
      </c>
      <c r="B52" s="10">
        <v>69.855999999999995</v>
      </c>
      <c r="C52" s="30">
        <f>+MIN($B$40,$B$52,$B$64,$B$76,$B$88)</f>
        <v>63.838999999999999</v>
      </c>
      <c r="D52" s="30">
        <f>+MAX($B$40,$B$52,$B$64,$B$76,$B$88)</f>
        <v>79.659000000000006</v>
      </c>
      <c r="E52" s="13">
        <f t="shared" si="0"/>
        <v>15.820000000000007</v>
      </c>
      <c r="G52" s="30"/>
      <c r="H52" s="13"/>
    </row>
    <row r="53" spans="1:8" x14ac:dyDescent="0.2">
      <c r="A53" s="1">
        <v>44197</v>
      </c>
      <c r="B53" s="10">
        <v>55.151000000000003</v>
      </c>
      <c r="C53" s="30">
        <f>+MIN($B$29,$B$41,$B$53,$B$65,$B$77)</f>
        <v>48.018999999999998</v>
      </c>
      <c r="D53" s="30">
        <f>+MAX($B$29,$B$41,$B$53,$B$65,$B$77)</f>
        <v>74.251000000000005</v>
      </c>
      <c r="E53" s="13">
        <f t="shared" si="0"/>
        <v>26.232000000000006</v>
      </c>
      <c r="G53" s="30"/>
      <c r="H53" s="13"/>
    </row>
    <row r="54" spans="1:8" x14ac:dyDescent="0.2">
      <c r="A54" s="1">
        <v>44228</v>
      </c>
      <c r="B54" s="10">
        <v>43.514000000000003</v>
      </c>
      <c r="C54" s="30">
        <f>+MIN($B$30,$B$42,$B$54,$B$66,$B$78)</f>
        <v>37.734000000000002</v>
      </c>
      <c r="D54" s="30">
        <f>+MAX($B$30,$B$42,$B$54,$B$66,$B$78)</f>
        <v>64.100999999999999</v>
      </c>
      <c r="E54" s="13">
        <f t="shared" si="0"/>
        <v>26.366999999999997</v>
      </c>
      <c r="G54" s="30"/>
      <c r="H54" s="13"/>
    </row>
    <row r="55" spans="1:8" x14ac:dyDescent="0.2">
      <c r="A55" s="1">
        <v>44256</v>
      </c>
      <c r="B55" s="10">
        <v>41.744999999999997</v>
      </c>
      <c r="C55" s="30">
        <f>+MIN($B$31,$B$43,$B$55,$B$67,$B$79)</f>
        <v>36.265999999999998</v>
      </c>
      <c r="D55" s="30">
        <f>+MAX($B$31,$B$43,$B$55,$B$67,$B$79)</f>
        <v>60.81</v>
      </c>
      <c r="E55" s="13">
        <f t="shared" si="0"/>
        <v>24.544000000000004</v>
      </c>
      <c r="G55" s="30"/>
      <c r="H55" s="13"/>
    </row>
    <row r="56" spans="1:8" x14ac:dyDescent="0.2">
      <c r="A56" s="1">
        <v>44287</v>
      </c>
      <c r="B56" s="10">
        <v>44.915999999999997</v>
      </c>
      <c r="C56" s="30">
        <f>+MIN($B$32,$B$44,$B$56,$B$68,$B$80)</f>
        <v>40.213999999999999</v>
      </c>
      <c r="D56" s="30">
        <f>+MAX($B$32,$B$44,$B$56,$B$68,$B$80)</f>
        <v>62.905000000000001</v>
      </c>
      <c r="E56" s="13">
        <f t="shared" si="0"/>
        <v>22.691000000000003</v>
      </c>
      <c r="G56" s="30"/>
      <c r="H56" s="13"/>
    </row>
    <row r="57" spans="1:8" x14ac:dyDescent="0.2">
      <c r="A57" s="1">
        <v>44317</v>
      </c>
      <c r="B57" s="10">
        <v>52.225000000000001</v>
      </c>
      <c r="C57" s="30">
        <f>+MIN($B$33,$B$45,$B$57,$B$69,$B$81)</f>
        <v>49.670999999999999</v>
      </c>
      <c r="D57" s="30">
        <f>+MAX($B$33,$B$45,$B$57,$B$69,$B$81)</f>
        <v>71.061000000000007</v>
      </c>
      <c r="E57" s="13">
        <f t="shared" si="0"/>
        <v>21.390000000000008</v>
      </c>
      <c r="G57" s="30"/>
      <c r="H57" s="13"/>
    </row>
    <row r="58" spans="1:8" x14ac:dyDescent="0.2">
      <c r="A58" s="1">
        <v>44348</v>
      </c>
      <c r="B58" s="10">
        <v>56.784999999999997</v>
      </c>
      <c r="C58" s="30">
        <f>+MIN($B$34,$B$46,$B$58,$B$70,$B$82)</f>
        <v>54.127000000000002</v>
      </c>
      <c r="D58" s="30">
        <f>+MAX($B$34,$B$46,$B$58,$B$70,$B$82)</f>
        <v>79.216999999999999</v>
      </c>
      <c r="E58" s="13">
        <f t="shared" si="0"/>
        <v>25.089999999999996</v>
      </c>
      <c r="G58" s="30"/>
      <c r="H58" s="13"/>
    </row>
    <row r="59" spans="1:8" x14ac:dyDescent="0.2">
      <c r="A59" s="1">
        <v>44378</v>
      </c>
      <c r="B59" s="10">
        <v>64.31</v>
      </c>
      <c r="C59" s="30">
        <f>+MIN($B$35,$B$47,$B$59,$B$71,$B$83)</f>
        <v>64.161000000000001</v>
      </c>
      <c r="D59" s="30">
        <f>+MAX($B$35,$B$47,$B$59,$B$71,$B$83)</f>
        <v>86.701999999999998</v>
      </c>
      <c r="E59" s="13">
        <f t="shared" si="0"/>
        <v>22.540999999999997</v>
      </c>
      <c r="G59" s="30"/>
      <c r="H59" s="13"/>
    </row>
    <row r="60" spans="1:8" x14ac:dyDescent="0.2">
      <c r="A60" s="1">
        <v>44409</v>
      </c>
      <c r="B60" s="10">
        <v>69.605999999999995</v>
      </c>
      <c r="C60" s="30">
        <f>+MIN($B$36,$B$48,$B$60,$B$72,$B$84)</f>
        <v>69.605999999999995</v>
      </c>
      <c r="D60" s="30">
        <f>+MAX($B$36,$B$48,$B$60,$B$72,$B$84)</f>
        <v>96.375</v>
      </c>
      <c r="E60" s="13">
        <f t="shared" si="0"/>
        <v>26.769000000000005</v>
      </c>
      <c r="G60" s="30"/>
      <c r="H60" s="13"/>
    </row>
    <row r="61" spans="1:8" x14ac:dyDescent="0.2">
      <c r="A61" s="1">
        <v>44440</v>
      </c>
      <c r="B61" s="10">
        <v>72.167000000000002</v>
      </c>
      <c r="C61" s="30">
        <f>+MIN($B$37,$B$49,$B$61,$B$73,$B$85)</f>
        <v>72.167000000000002</v>
      </c>
      <c r="D61" s="30">
        <f>+MAX($B$37,$B$49,$B$61,$B$73,$B$85)</f>
        <v>101.41800000000001</v>
      </c>
      <c r="E61" s="13">
        <f t="shared" si="0"/>
        <v>29.251000000000005</v>
      </c>
      <c r="G61" s="30"/>
      <c r="H61" s="13"/>
    </row>
    <row r="62" spans="1:8" x14ac:dyDescent="0.2">
      <c r="A62" s="1">
        <v>44470</v>
      </c>
      <c r="B62" s="10">
        <v>76.198999999999998</v>
      </c>
      <c r="C62" s="30">
        <f>+MIN($B$38,$B$50,$B$62,$B$74,$B$86)</f>
        <v>76.198999999999998</v>
      </c>
      <c r="D62" s="30">
        <f>+MAX($B$38,$B$50,$B$62,$B$74,$B$86)</f>
        <v>97.923000000000002</v>
      </c>
      <c r="E62" s="13">
        <f t="shared" si="0"/>
        <v>21.724000000000004</v>
      </c>
      <c r="G62" s="30"/>
      <c r="H62" s="13"/>
    </row>
    <row r="63" spans="1:8" x14ac:dyDescent="0.2">
      <c r="A63" s="1">
        <v>44501</v>
      </c>
      <c r="B63" s="10">
        <v>72.114999999999995</v>
      </c>
      <c r="C63" s="30">
        <f>+MIN($B$39,$B$51,$B$63,$B$75,$B$87)</f>
        <v>72.114999999999995</v>
      </c>
      <c r="D63" s="30">
        <f>+MAX($B$39,$B$51,$B$63,$B$75,$B$87)</f>
        <v>90.141000000000005</v>
      </c>
      <c r="E63" s="13">
        <f t="shared" si="0"/>
        <v>18.02600000000001</v>
      </c>
      <c r="G63" s="30"/>
      <c r="H63" s="13"/>
    </row>
    <row r="64" spans="1:8" x14ac:dyDescent="0.2">
      <c r="A64" s="1">
        <v>44531</v>
      </c>
      <c r="B64" s="10">
        <v>63.838999999999999</v>
      </c>
      <c r="C64" s="30">
        <f>+MIN($B$40,$B$52,$B$64,$B$76,$B$88)</f>
        <v>63.838999999999999</v>
      </c>
      <c r="D64" s="30">
        <f>+MAX($B$40,$B$52,$B$64,$B$76,$B$88)</f>
        <v>79.659000000000006</v>
      </c>
      <c r="E64" s="13">
        <f t="shared" si="0"/>
        <v>15.820000000000007</v>
      </c>
      <c r="G64" s="30"/>
      <c r="H64" s="13"/>
    </row>
    <row r="65" spans="1:8" x14ac:dyDescent="0.2">
      <c r="A65" s="1">
        <v>44562</v>
      </c>
      <c r="B65" s="10">
        <v>48.018999999999998</v>
      </c>
      <c r="C65" s="30">
        <f>+MIN($B$29,$B$41,$B$53,$B$65,$B$77)</f>
        <v>48.018999999999998</v>
      </c>
      <c r="D65" s="30">
        <f>+MAX($B$29,$B$41,$B$53,$B$65,$B$77)</f>
        <v>74.251000000000005</v>
      </c>
      <c r="E65" s="13">
        <f t="shared" si="0"/>
        <v>26.232000000000006</v>
      </c>
      <c r="G65" s="30"/>
      <c r="H65" s="13"/>
    </row>
    <row r="66" spans="1:8" x14ac:dyDescent="0.2">
      <c r="A66" s="1">
        <v>44593</v>
      </c>
      <c r="B66" s="10">
        <v>37.734000000000002</v>
      </c>
      <c r="C66" s="30">
        <f>+MIN($B$30,$B$42,$B$54,$B$66,$B$78)</f>
        <v>37.734000000000002</v>
      </c>
      <c r="D66" s="30">
        <f>+MAX($B$30,$B$42,$B$54,$B$66,$B$78)</f>
        <v>64.100999999999999</v>
      </c>
      <c r="E66" s="13">
        <f t="shared" si="0"/>
        <v>26.366999999999997</v>
      </c>
      <c r="G66" s="30"/>
      <c r="H66" s="13"/>
    </row>
    <row r="67" spans="1:8" x14ac:dyDescent="0.2">
      <c r="A67" s="1">
        <v>44621</v>
      </c>
      <c r="B67" s="10">
        <v>36.265999999999998</v>
      </c>
      <c r="C67" s="30">
        <f>+MIN($B$31,$B$43,$B$55,$B$67,$B$79)</f>
        <v>36.265999999999998</v>
      </c>
      <c r="D67" s="30">
        <f>+MAX($B$31,$B$43,$B$55,$B$67,$B$79)</f>
        <v>60.81</v>
      </c>
      <c r="E67" s="13">
        <f t="shared" si="0"/>
        <v>24.544000000000004</v>
      </c>
      <c r="G67" s="30"/>
      <c r="H67" s="13"/>
    </row>
    <row r="68" spans="1:8" x14ac:dyDescent="0.2">
      <c r="A68" s="1">
        <v>44652</v>
      </c>
      <c r="B68" s="10">
        <v>40.213999999999999</v>
      </c>
      <c r="C68" s="30">
        <f>+MIN($B$32,$B$44,$B$56,$B$68,$B$80)</f>
        <v>40.213999999999999</v>
      </c>
      <c r="D68" s="30">
        <f>+MAX($B$32,$B$44,$B$56,$B$68,$B$80)</f>
        <v>62.905000000000001</v>
      </c>
      <c r="E68" s="13">
        <f t="shared" si="0"/>
        <v>22.691000000000003</v>
      </c>
      <c r="G68" s="30"/>
      <c r="H68" s="13"/>
    </row>
    <row r="69" spans="1:8" x14ac:dyDescent="0.2">
      <c r="A69" s="1">
        <v>44682</v>
      </c>
      <c r="B69" s="10">
        <v>49.670999999999999</v>
      </c>
      <c r="C69" s="30">
        <f>+MIN($B$33,$B$45,$B$57,$B$69,$B$81)</f>
        <v>49.670999999999999</v>
      </c>
      <c r="D69" s="30">
        <f>+MAX($B$33,$B$45,$B$57,$B$69,$B$81)</f>
        <v>71.061000000000007</v>
      </c>
      <c r="E69" s="13">
        <f t="shared" si="0"/>
        <v>21.390000000000008</v>
      </c>
      <c r="G69" s="30"/>
      <c r="H69" s="13"/>
    </row>
    <row r="70" spans="1:8" x14ac:dyDescent="0.2">
      <c r="A70" s="1">
        <v>44713</v>
      </c>
      <c r="B70" s="10">
        <v>54.127000000000002</v>
      </c>
      <c r="C70" s="30">
        <f>+MIN($B$34,$B$46,$B$58,$B$70,$B$82)</f>
        <v>54.127000000000002</v>
      </c>
      <c r="D70" s="30">
        <f>+MAX($B$34,$B$46,$B$58,$B$70,$B$82)</f>
        <v>79.216999999999999</v>
      </c>
      <c r="E70" s="13">
        <f t="shared" si="0"/>
        <v>25.089999999999996</v>
      </c>
      <c r="G70" s="30"/>
      <c r="H70" s="13"/>
    </row>
    <row r="71" spans="1:8" x14ac:dyDescent="0.2">
      <c r="A71" s="1">
        <v>44743</v>
      </c>
      <c r="B71" s="10">
        <v>64.161000000000001</v>
      </c>
      <c r="C71" s="30">
        <f>+MIN($B$35,$B$47,$B$59,$B$71,$B$83)</f>
        <v>64.161000000000001</v>
      </c>
      <c r="D71" s="30">
        <f>+MAX($B$35,$B$47,$B$59,$B$71,$B$83)</f>
        <v>86.701999999999998</v>
      </c>
      <c r="E71" s="13">
        <f t="shared" si="0"/>
        <v>22.540999999999997</v>
      </c>
      <c r="G71" s="30"/>
      <c r="H71" s="13"/>
    </row>
    <row r="72" spans="1:8" x14ac:dyDescent="0.2">
      <c r="A72" s="1">
        <v>44774</v>
      </c>
      <c r="B72" s="10">
        <v>72.837999999999994</v>
      </c>
      <c r="C72" s="30">
        <f>+MIN($B$36,$B$48,$B$60,$B$72,$B$84)</f>
        <v>69.605999999999995</v>
      </c>
      <c r="D72" s="30">
        <f>+MAX($B$36,$B$48,$B$60,$B$72,$B$84)</f>
        <v>96.375</v>
      </c>
      <c r="E72" s="13">
        <f t="shared" si="0"/>
        <v>26.769000000000005</v>
      </c>
      <c r="G72" s="30"/>
      <c r="H72" s="13"/>
    </row>
    <row r="73" spans="1:8" x14ac:dyDescent="0.2">
      <c r="A73" s="1">
        <v>44805</v>
      </c>
      <c r="B73" s="10">
        <v>81.98</v>
      </c>
      <c r="C73" s="30">
        <f>+MIN($B$37,$B$49,$B$61,$B$73,$B$85)</f>
        <v>72.167000000000002</v>
      </c>
      <c r="D73" s="30">
        <f>+MAX($B$37,$B$49,$B$61,$B$73,$B$85)</f>
        <v>101.41800000000001</v>
      </c>
      <c r="E73" s="13">
        <f t="shared" si="0"/>
        <v>29.251000000000005</v>
      </c>
      <c r="G73" s="30"/>
      <c r="H73" s="13"/>
    </row>
    <row r="74" spans="1:8" x14ac:dyDescent="0.2">
      <c r="A74" s="1">
        <v>44835</v>
      </c>
      <c r="B74" s="10">
        <v>86.724000000000004</v>
      </c>
      <c r="C74" s="30">
        <f>+MIN($B$38,$B$50,$B$62,$B$74,$B$86)</f>
        <v>76.198999999999998</v>
      </c>
      <c r="D74" s="30">
        <f>+MAX($B$38,$B$50,$B$62,$B$74,$B$86)</f>
        <v>97.923000000000002</v>
      </c>
      <c r="E74" s="13">
        <f t="shared" si="0"/>
        <v>21.724000000000004</v>
      </c>
      <c r="G74" s="30"/>
      <c r="H74" s="13"/>
    </row>
    <row r="75" spans="1:8" x14ac:dyDescent="0.2">
      <c r="A75" s="1">
        <v>44866</v>
      </c>
      <c r="B75" s="10">
        <v>87.671999999999997</v>
      </c>
      <c r="C75" s="30">
        <f>+MIN($B$39,$B$51,$B$63,$B$75,$B$87)</f>
        <v>72.114999999999995</v>
      </c>
      <c r="D75" s="30">
        <f>+MAX($B$39,$B$51,$B$63,$B$75,$B$87)</f>
        <v>90.141000000000005</v>
      </c>
      <c r="E75" s="13">
        <f t="shared" si="0"/>
        <v>18.02600000000001</v>
      </c>
      <c r="G75" s="30"/>
      <c r="H75" s="13"/>
    </row>
    <row r="76" spans="1:8" x14ac:dyDescent="0.2">
      <c r="A76" s="1">
        <v>44896</v>
      </c>
      <c r="B76" s="10">
        <v>76.641999999999996</v>
      </c>
      <c r="C76" s="30">
        <f>+MIN($B$40,$B$52,$B$64,$B$76,$B$88)</f>
        <v>63.838999999999999</v>
      </c>
      <c r="D76" s="30">
        <f>+MAX($B$40,$B$52,$B$64,$B$76,$B$88)</f>
        <v>79.659000000000006</v>
      </c>
      <c r="E76" s="13">
        <f t="shared" si="0"/>
        <v>15.820000000000007</v>
      </c>
      <c r="G76" s="30"/>
      <c r="H76" s="13"/>
    </row>
    <row r="77" spans="1:8" x14ac:dyDescent="0.2">
      <c r="A77" s="1">
        <v>44927</v>
      </c>
      <c r="B77" s="10">
        <v>68.558999999999997</v>
      </c>
      <c r="C77" s="30">
        <f>+MIN($B$29,$B$41,$B$53,$B$65,$B$77)</f>
        <v>48.018999999999998</v>
      </c>
      <c r="D77" s="30">
        <f>+MAX($B$29,$B$41,$B$53,$B$65,$B$77)</f>
        <v>74.251000000000005</v>
      </c>
      <c r="E77" s="13">
        <f t="shared" si="0"/>
        <v>26.232000000000006</v>
      </c>
      <c r="G77" s="30"/>
      <c r="H77" s="13"/>
    </row>
    <row r="78" spans="1:8" x14ac:dyDescent="0.2">
      <c r="A78" s="1">
        <v>44958</v>
      </c>
      <c r="B78" s="10">
        <v>60.473999999999997</v>
      </c>
      <c r="C78" s="30">
        <f>+MIN($B$30,$B$42,$B$54,$B$66,$B$78)</f>
        <v>37.734000000000002</v>
      </c>
      <c r="D78" s="30">
        <f>+MAX($B$30,$B$42,$B$54,$B$66,$B$78)</f>
        <v>64.100999999999999</v>
      </c>
      <c r="E78" s="13">
        <f t="shared" si="0"/>
        <v>26.366999999999997</v>
      </c>
      <c r="G78" s="30"/>
      <c r="H78" s="13"/>
    </row>
    <row r="79" spans="1:8" x14ac:dyDescent="0.2">
      <c r="A79" s="1">
        <v>44986</v>
      </c>
      <c r="B79" s="10">
        <v>55.216000000000001</v>
      </c>
      <c r="C79" s="30">
        <f>+MIN($B$31,$B$43,$B$55,$B$67,$B$79)</f>
        <v>36.265999999999998</v>
      </c>
      <c r="D79" s="30">
        <f>+MAX($B$31,$B$43,$B$55,$B$67,$B$79)</f>
        <v>60.81</v>
      </c>
      <c r="E79" s="13">
        <f t="shared" si="0"/>
        <v>24.544000000000004</v>
      </c>
      <c r="G79" s="30"/>
      <c r="H79" s="13"/>
    </row>
    <row r="80" spans="1:8" x14ac:dyDescent="0.2">
      <c r="A80" s="1">
        <v>45017</v>
      </c>
      <c r="B80" s="10">
        <v>60.619</v>
      </c>
      <c r="C80" s="30">
        <f>+MIN($B$32,$B$44,$B$56,$B$68,$B$80)</f>
        <v>40.213999999999999</v>
      </c>
      <c r="D80" s="30">
        <f>+MAX($B$32,$B$44,$B$56,$B$68,$B$80)</f>
        <v>62.905000000000001</v>
      </c>
      <c r="E80" s="13">
        <f t="shared" si="0"/>
        <v>22.691000000000003</v>
      </c>
      <c r="G80" s="30"/>
      <c r="H80" s="13"/>
    </row>
    <row r="81" spans="1:8" x14ac:dyDescent="0.2">
      <c r="A81" s="1">
        <v>45047</v>
      </c>
      <c r="B81" s="10">
        <v>71.061000000000007</v>
      </c>
      <c r="C81" s="30">
        <f>+MIN($B$33,$B$45,$B$57,$B$69,$B$81)</f>
        <v>49.670999999999999</v>
      </c>
      <c r="D81" s="30">
        <f>+MAX($B$33,$B$45,$B$57,$B$69,$B$81)</f>
        <v>71.061000000000007</v>
      </c>
      <c r="E81" s="13">
        <f t="shared" si="0"/>
        <v>21.390000000000008</v>
      </c>
      <c r="G81" s="30"/>
      <c r="H81" s="13"/>
    </row>
    <row r="82" spans="1:8" x14ac:dyDescent="0.2">
      <c r="A82" s="1">
        <v>45078</v>
      </c>
      <c r="B82" s="10">
        <v>79.216999999999999</v>
      </c>
      <c r="C82" s="30">
        <f>+MIN($B$34,$B$46,$B$58,$B$70,$B$82)</f>
        <v>54.127000000000002</v>
      </c>
      <c r="D82" s="30">
        <f>+MAX($B$34,$B$46,$B$58,$B$70,$B$82)</f>
        <v>79.216999999999999</v>
      </c>
      <c r="E82" s="13">
        <f t="shared" si="0"/>
        <v>25.089999999999996</v>
      </c>
      <c r="G82" s="30"/>
      <c r="H82" s="13"/>
    </row>
    <row r="83" spans="1:8" x14ac:dyDescent="0.2">
      <c r="A83" s="1">
        <v>45108</v>
      </c>
      <c r="B83" s="10">
        <v>86.701999999999998</v>
      </c>
      <c r="C83" s="30">
        <f>+MIN($B$35,$B$47,$B$59,$B$71,$B$83)</f>
        <v>64.161000000000001</v>
      </c>
      <c r="D83" s="30">
        <f>+MAX($B$35,$B$47,$B$59,$B$71,$B$83)</f>
        <v>86.701999999999998</v>
      </c>
      <c r="E83" s="13">
        <f t="shared" si="0"/>
        <v>22.540999999999997</v>
      </c>
      <c r="G83" s="30"/>
      <c r="H83" s="13"/>
    </row>
    <row r="84" spans="1:8" x14ac:dyDescent="0.2">
      <c r="A84" s="1">
        <v>45139</v>
      </c>
      <c r="B84" s="10">
        <v>96.375</v>
      </c>
      <c r="C84" s="30">
        <f>+MIN($B$36,$B$48,$B$60,$B$72,$B$84)</f>
        <v>69.605999999999995</v>
      </c>
      <c r="D84" s="30">
        <f>+MAX($B$36,$B$48,$B$60,$B$72,$B$84)</f>
        <v>96.375</v>
      </c>
      <c r="E84" s="13">
        <f t="shared" si="0"/>
        <v>26.769000000000005</v>
      </c>
      <c r="G84" s="30"/>
      <c r="H84" s="13"/>
    </row>
    <row r="85" spans="1:8" x14ac:dyDescent="0.2">
      <c r="A85" s="1">
        <v>45170</v>
      </c>
      <c r="B85" s="10">
        <v>101.41800000000001</v>
      </c>
      <c r="C85" s="30">
        <f>+MIN($B$37,$B$49,$B$61,$B$73,$B$85)</f>
        <v>72.167000000000002</v>
      </c>
      <c r="D85" s="30">
        <f>+MAX($B$37,$B$49,$B$61,$B$73,$B$85)</f>
        <v>101.41800000000001</v>
      </c>
      <c r="E85" s="13">
        <f t="shared" si="0"/>
        <v>29.251000000000005</v>
      </c>
      <c r="G85" s="30"/>
      <c r="H85" s="13"/>
    </row>
    <row r="86" spans="1:8" x14ac:dyDescent="0.2">
      <c r="A86" s="1">
        <v>45200</v>
      </c>
      <c r="B86" s="10">
        <v>97.923000000000002</v>
      </c>
      <c r="C86" s="30">
        <f>+MIN($B$38,$B$50,$B$62,$B$74,$B$86)</f>
        <v>76.198999999999998</v>
      </c>
      <c r="D86" s="30">
        <f>+MAX($B$38,$B$50,$B$62,$B$74,$B$86)</f>
        <v>97.923000000000002</v>
      </c>
      <c r="E86" s="13">
        <f t="shared" si="0"/>
        <v>21.724000000000004</v>
      </c>
      <c r="G86" s="30"/>
      <c r="H86" s="13"/>
    </row>
    <row r="87" spans="1:8" x14ac:dyDescent="0.2">
      <c r="A87" s="1">
        <v>45231</v>
      </c>
      <c r="B87" s="10">
        <v>90.141000000000005</v>
      </c>
      <c r="C87" s="30">
        <f>+MIN($B$39,$B$51,$B$63,$B$75,$B$87)</f>
        <v>72.114999999999995</v>
      </c>
      <c r="D87" s="30">
        <f>+MAX($B$39,$B$51,$B$63,$B$75,$B$87)</f>
        <v>90.141000000000005</v>
      </c>
      <c r="E87" s="13">
        <f t="shared" si="0"/>
        <v>18.02600000000001</v>
      </c>
      <c r="G87" s="30"/>
      <c r="H87" s="13"/>
    </row>
    <row r="88" spans="1:8" x14ac:dyDescent="0.2">
      <c r="A88" s="1">
        <v>45261</v>
      </c>
      <c r="B88" s="10">
        <v>79.659000000000006</v>
      </c>
      <c r="C88" s="30">
        <f>+MIN($B$40,$B$52,$B$64,$B$76,$B$88)</f>
        <v>63.838999999999999</v>
      </c>
      <c r="D88" s="30">
        <f>+MAX($B$40,$B$52,$B$64,$B$76,$B$88)</f>
        <v>79.659000000000006</v>
      </c>
      <c r="E88" s="13">
        <f t="shared" si="0"/>
        <v>15.820000000000007</v>
      </c>
      <c r="G88" s="30"/>
      <c r="H88" s="13"/>
    </row>
    <row r="89" spans="1:8" x14ac:dyDescent="0.2">
      <c r="A89" s="1">
        <v>45292</v>
      </c>
      <c r="B89" s="10">
        <v>60.189</v>
      </c>
      <c r="C89" s="30">
        <f>+MIN($B$29,$B$41,$B$53,$B$65,$B$77)</f>
        <v>48.018999999999998</v>
      </c>
      <c r="D89" s="30">
        <f>+MAX($B$29,$B$41,$B$53,$B$65,$B$77)</f>
        <v>74.251000000000005</v>
      </c>
      <c r="E89" s="13">
        <f t="shared" si="0"/>
        <v>26.232000000000006</v>
      </c>
      <c r="G89" s="30"/>
      <c r="H89" s="13"/>
    </row>
    <row r="90" spans="1:8" x14ac:dyDescent="0.2">
      <c r="A90" s="1">
        <v>45323</v>
      </c>
      <c r="B90" s="10">
        <v>49.963999999999999</v>
      </c>
      <c r="C90" s="30">
        <f>+MIN($B$30,$B$42,$B$54,$B$66,$B$78)</f>
        <v>37.734000000000002</v>
      </c>
      <c r="D90" s="30">
        <f>+MAX($B$30,$B$42,$B$54,$B$66,$B$78)</f>
        <v>64.100999999999999</v>
      </c>
      <c r="E90" s="13">
        <f t="shared" si="0"/>
        <v>26.366999999999997</v>
      </c>
      <c r="G90" s="30"/>
      <c r="H90" s="13"/>
    </row>
    <row r="91" spans="1:8" x14ac:dyDescent="0.2">
      <c r="A91" s="1">
        <v>45352</v>
      </c>
      <c r="B91" s="10">
        <v>51.747999999999998</v>
      </c>
      <c r="C91" s="30">
        <f>+MIN($B$31,$B$43,$B$55,$B$67,$B$79)</f>
        <v>36.265999999999998</v>
      </c>
      <c r="D91" s="30">
        <f>+MAX($B$31,$B$43,$B$55,$B$67,$B$79)</f>
        <v>60.81</v>
      </c>
      <c r="E91" s="13">
        <f t="shared" si="0"/>
        <v>24.544000000000004</v>
      </c>
      <c r="G91" s="30"/>
      <c r="H91" s="13"/>
    </row>
    <row r="92" spans="1:8" x14ac:dyDescent="0.2">
      <c r="A92" s="1">
        <v>45383</v>
      </c>
      <c r="B92" s="10">
        <v>57.32</v>
      </c>
      <c r="C92" s="30">
        <f>+MIN($B$32,$B$44,$B$56,$B$68,$B$80)</f>
        <v>40.213999999999999</v>
      </c>
      <c r="D92" s="30">
        <f>+MAX($B$32,$B$44,$B$56,$B$68,$B$80)</f>
        <v>62.905000000000001</v>
      </c>
      <c r="E92" s="13">
        <f t="shared" si="0"/>
        <v>22.691000000000003</v>
      </c>
      <c r="G92" s="30"/>
      <c r="H92" s="13"/>
    </row>
    <row r="93" spans="1:8" x14ac:dyDescent="0.2">
      <c r="A93" s="1">
        <v>45413</v>
      </c>
      <c r="B93" s="10">
        <v>66.757999999999996</v>
      </c>
      <c r="C93" s="30">
        <f>+MIN($B$33,$B$45,$B$57,$B$69,$B$81)</f>
        <v>49.670999999999999</v>
      </c>
      <c r="D93" s="30">
        <f>+MAX($B$33,$B$45,$B$57,$B$69,$B$81)</f>
        <v>71.061000000000007</v>
      </c>
      <c r="E93" s="13">
        <f t="shared" ref="E93:E112" si="1">D93-C93</f>
        <v>21.390000000000008</v>
      </c>
      <c r="G93" s="30"/>
      <c r="H93" s="13"/>
    </row>
    <row r="94" spans="1:8" x14ac:dyDescent="0.2">
      <c r="A94" s="1">
        <v>45444</v>
      </c>
      <c r="B94" s="10">
        <v>75.070999999999998</v>
      </c>
      <c r="C94" s="30">
        <f>+MIN($B$34,$B$46,$B$58,$B$70,$B$82)</f>
        <v>54.127000000000002</v>
      </c>
      <c r="D94" s="30">
        <f>+MAX($B$34,$B$46,$B$58,$B$70,$B$82)</f>
        <v>79.216999999999999</v>
      </c>
      <c r="E94" s="13">
        <f t="shared" si="1"/>
        <v>25.089999999999996</v>
      </c>
      <c r="G94" s="30"/>
      <c r="H94" s="13"/>
    </row>
    <row r="95" spans="1:8" x14ac:dyDescent="0.2">
      <c r="A95" s="1">
        <v>45474</v>
      </c>
      <c r="B95" s="10">
        <v>87.156000000000006</v>
      </c>
      <c r="C95" s="30">
        <f>+MIN($B$35,$B$47,$B$59,$B$71,$B$83)</f>
        <v>64.161000000000001</v>
      </c>
      <c r="D95" s="30">
        <f>+MAX($B$35,$B$47,$B$59,$B$71,$B$83)</f>
        <v>86.701999999999998</v>
      </c>
      <c r="E95" s="13">
        <f t="shared" si="1"/>
        <v>22.540999999999997</v>
      </c>
      <c r="G95" s="30"/>
      <c r="H95" s="13"/>
    </row>
    <row r="96" spans="1:8" x14ac:dyDescent="0.2">
      <c r="A96" s="1">
        <v>45505</v>
      </c>
      <c r="B96" s="10">
        <v>94.070999999999998</v>
      </c>
      <c r="C96" s="30">
        <f>+MIN($B$36,$B$48,$B$60,$B$72,$B$84)</f>
        <v>69.605999999999995</v>
      </c>
      <c r="D96" s="30">
        <f>+MAX($B$36,$B$48,$B$60,$B$72,$B$84)</f>
        <v>96.375</v>
      </c>
      <c r="E96" s="13">
        <f t="shared" si="1"/>
        <v>26.769000000000005</v>
      </c>
      <c r="G96" s="30"/>
      <c r="H96" s="13"/>
    </row>
    <row r="97" spans="1:8" x14ac:dyDescent="0.2">
      <c r="A97" s="1">
        <v>45536</v>
      </c>
      <c r="B97" s="10">
        <v>97.861999999999995</v>
      </c>
      <c r="C97" s="30">
        <f>+MIN($B$37,$B$49,$B$61,$B$73,$B$85)</f>
        <v>72.167000000000002</v>
      </c>
      <c r="D97" s="30">
        <f>+MAX($B$37,$B$49,$B$61,$B$73,$B$85)</f>
        <v>101.41800000000001</v>
      </c>
      <c r="E97" s="13">
        <f t="shared" si="1"/>
        <v>29.251000000000005</v>
      </c>
      <c r="G97" s="30"/>
      <c r="H97" s="13"/>
    </row>
    <row r="98" spans="1:8" x14ac:dyDescent="0.2">
      <c r="A98" s="1">
        <v>45566</v>
      </c>
      <c r="B98" s="10">
        <v>98.244229200000007</v>
      </c>
      <c r="C98" s="30">
        <f>+MIN($B$38,$B$50,$B$62,$B$74,$B$86)</f>
        <v>76.198999999999998</v>
      </c>
      <c r="D98" s="30">
        <f>+MAX($B$38,$B$50,$B$62,$B$74,$B$86)</f>
        <v>97.923000000000002</v>
      </c>
      <c r="E98" s="13">
        <f t="shared" si="1"/>
        <v>21.724000000000004</v>
      </c>
      <c r="G98" s="30"/>
      <c r="H98" s="13"/>
    </row>
    <row r="99" spans="1:8" x14ac:dyDescent="0.2">
      <c r="A99" s="1">
        <v>45597</v>
      </c>
      <c r="B99" s="10">
        <v>93.991128900000007</v>
      </c>
      <c r="C99" s="30">
        <f>+MIN($B$39,$B$51,$B$63,$B$75,$B$87)</f>
        <v>72.114999999999995</v>
      </c>
      <c r="D99" s="30">
        <f>+MAX($B$39,$B$51,$B$63,$B$75,$B$87)</f>
        <v>90.141000000000005</v>
      </c>
      <c r="E99" s="13">
        <f t="shared" si="1"/>
        <v>18.02600000000001</v>
      </c>
      <c r="G99" s="30"/>
      <c r="H99" s="13"/>
    </row>
    <row r="100" spans="1:8" x14ac:dyDescent="0.2">
      <c r="A100" s="1">
        <v>45627</v>
      </c>
      <c r="B100" s="10">
        <v>82.253129999999999</v>
      </c>
      <c r="C100" s="30">
        <f>+MIN($B$40,$B$52,$B$64,$B$76,$B$88)</f>
        <v>63.838999999999999</v>
      </c>
      <c r="D100" s="30">
        <f>+MAX($B$40,$B$52,$B$64,$B$76,$B$88)</f>
        <v>79.659000000000006</v>
      </c>
      <c r="E100" s="13">
        <f t="shared" si="1"/>
        <v>15.820000000000007</v>
      </c>
      <c r="G100" s="30"/>
      <c r="H100" s="13"/>
    </row>
    <row r="101" spans="1:8" x14ac:dyDescent="0.2">
      <c r="A101" s="1">
        <v>45658</v>
      </c>
      <c r="B101" s="10">
        <v>67.914460000000005</v>
      </c>
      <c r="C101" s="30">
        <f>+MIN($B$29,$B$41,$B$53,$B$65,$B$77)</f>
        <v>48.018999999999998</v>
      </c>
      <c r="D101" s="13">
        <f>+MAX($B$29,$B$41,$B$53,$B$65,$B$77)</f>
        <v>74.251000000000005</v>
      </c>
      <c r="E101" s="13">
        <f t="shared" si="1"/>
        <v>26.232000000000006</v>
      </c>
      <c r="G101" s="30"/>
      <c r="H101" s="13"/>
    </row>
    <row r="102" spans="1:8" x14ac:dyDescent="0.2">
      <c r="A102" s="1">
        <v>45689</v>
      </c>
      <c r="B102" s="10">
        <v>59.160649999999997</v>
      </c>
      <c r="C102" s="30">
        <f>+MIN($B$30,$B$42,$B$54,$B$66,$B$78)</f>
        <v>37.734000000000002</v>
      </c>
      <c r="D102" s="13">
        <f>+MAX($B$30,$B$42,$B$54,$B$66,$B$78)</f>
        <v>64.100999999999999</v>
      </c>
      <c r="E102" s="13">
        <f t="shared" si="1"/>
        <v>26.366999999999997</v>
      </c>
      <c r="G102" s="30"/>
      <c r="H102" s="13"/>
    </row>
    <row r="103" spans="1:8" x14ac:dyDescent="0.2">
      <c r="A103" s="1">
        <v>45717</v>
      </c>
      <c r="B103" s="10">
        <v>56.566130000000001</v>
      </c>
      <c r="C103" s="30">
        <f>+MIN($B$31,$B$43,$B$55,$B$67,$B$79)</f>
        <v>36.265999999999998</v>
      </c>
      <c r="D103" s="13">
        <f>+MAX($B$31,$B$43,$B$55,$B$67,$B$79)</f>
        <v>60.81</v>
      </c>
      <c r="E103" s="13">
        <f t="shared" si="1"/>
        <v>24.544000000000004</v>
      </c>
      <c r="G103" s="30"/>
      <c r="H103" s="13"/>
    </row>
    <row r="104" spans="1:8" x14ac:dyDescent="0.2">
      <c r="A104" s="1">
        <v>45748</v>
      </c>
      <c r="B104" s="10">
        <v>58.381239999999998</v>
      </c>
      <c r="C104" s="30">
        <f>+MIN($B$32,$B$44,$B$56,$B$68,$B$80)</f>
        <v>40.213999999999999</v>
      </c>
      <c r="D104" s="13">
        <f>+MAX($B$32,$B$44,$B$56,$B$68,$B$80)</f>
        <v>62.905000000000001</v>
      </c>
      <c r="E104" s="13">
        <f t="shared" si="1"/>
        <v>22.691000000000003</v>
      </c>
      <c r="G104" s="30"/>
      <c r="H104" s="13"/>
    </row>
    <row r="105" spans="1:8" x14ac:dyDescent="0.2">
      <c r="A105" s="1">
        <v>45778</v>
      </c>
      <c r="B105" s="10">
        <v>65.482519999999994</v>
      </c>
      <c r="C105" s="30">
        <f>+MIN($B$33,$B$45,$B$57,$B$69,$B$81)</f>
        <v>49.670999999999999</v>
      </c>
      <c r="D105" s="13">
        <f>+MAX($B$33,$B$45,$B$57,$B$69,$B$81)</f>
        <v>71.061000000000007</v>
      </c>
      <c r="E105" s="13">
        <f t="shared" si="1"/>
        <v>21.390000000000008</v>
      </c>
      <c r="G105" s="30"/>
      <c r="H105" s="13"/>
    </row>
    <row r="106" spans="1:8" x14ac:dyDescent="0.2">
      <c r="A106" s="1">
        <v>45809</v>
      </c>
      <c r="B106" s="10">
        <v>73.629580000000004</v>
      </c>
      <c r="C106" s="30">
        <f>+MIN($B$34,$B$46,$B$58,$B$70,$B$82)</f>
        <v>54.127000000000002</v>
      </c>
      <c r="D106" s="13">
        <f>+MAX($B$34,$B$46,$B$58,$B$70,$B$82)</f>
        <v>79.216999999999999</v>
      </c>
      <c r="E106" s="13">
        <f t="shared" si="1"/>
        <v>25.089999999999996</v>
      </c>
      <c r="G106" s="30"/>
      <c r="H106" s="13"/>
    </row>
    <row r="107" spans="1:8" x14ac:dyDescent="0.2">
      <c r="A107" s="1">
        <v>45839</v>
      </c>
      <c r="B107" s="10">
        <v>79.729209999999995</v>
      </c>
      <c r="C107" s="30">
        <f>+MIN($B$35,$B$47,$B$59,$B$71,$B$83)</f>
        <v>64.161000000000001</v>
      </c>
      <c r="D107" s="13">
        <f>+MAX($B$35,$B$47,$B$59,$B$71,$B$83)</f>
        <v>86.701999999999998</v>
      </c>
      <c r="E107" s="13">
        <f t="shared" si="1"/>
        <v>22.540999999999997</v>
      </c>
      <c r="G107" s="30"/>
      <c r="H107" s="13"/>
    </row>
    <row r="108" spans="1:8" x14ac:dyDescent="0.2">
      <c r="A108" s="1">
        <v>45870</v>
      </c>
      <c r="B108" s="10">
        <v>88.045320000000004</v>
      </c>
      <c r="C108" s="30">
        <f>+MIN($B$36,$B$48,$B$60,$B$72,$B$84)</f>
        <v>69.605999999999995</v>
      </c>
      <c r="D108" s="13">
        <f>+MAX($B$36,$B$48,$B$60,$B$72,$B$84)</f>
        <v>96.375</v>
      </c>
      <c r="E108" s="13">
        <f t="shared" si="1"/>
        <v>26.769000000000005</v>
      </c>
      <c r="G108" s="30"/>
      <c r="H108" s="13"/>
    </row>
    <row r="109" spans="1:8" x14ac:dyDescent="0.2">
      <c r="A109" s="1">
        <v>45901</v>
      </c>
      <c r="B109" s="10">
        <v>92.810720000000003</v>
      </c>
      <c r="C109" s="30">
        <f>+MIN($B$37,$B$49,$B$61,$B$73,$B$85)</f>
        <v>72.167000000000002</v>
      </c>
      <c r="D109" s="13">
        <f>+MAX($B$37,$B$49,$B$61,$B$73,$B$85)</f>
        <v>101.41800000000001</v>
      </c>
      <c r="E109" s="13">
        <f t="shared" si="1"/>
        <v>29.251000000000005</v>
      </c>
      <c r="G109" s="30"/>
      <c r="H109" s="13"/>
    </row>
    <row r="110" spans="1:8" x14ac:dyDescent="0.2">
      <c r="A110" s="1">
        <v>45931</v>
      </c>
      <c r="B110" s="10">
        <v>91.988370000000003</v>
      </c>
      <c r="C110" s="30">
        <f>+MIN($B$38,$B$50,$B$62,$B$74,$B$86)</f>
        <v>76.198999999999998</v>
      </c>
      <c r="D110" s="13">
        <f>+MAX($B$38,$B$50,$B$62,$B$74,$B$86)</f>
        <v>97.923000000000002</v>
      </c>
      <c r="E110" s="13">
        <f t="shared" si="1"/>
        <v>21.724000000000004</v>
      </c>
      <c r="G110" s="30"/>
      <c r="H110" s="13"/>
    </row>
    <row r="111" spans="1:8" x14ac:dyDescent="0.2">
      <c r="A111" s="1">
        <v>45962</v>
      </c>
      <c r="B111" s="10">
        <v>88.562070000000006</v>
      </c>
      <c r="C111" s="30">
        <f>+MIN($B$39,$B$51,$B$63,$B$75,$B$87)</f>
        <v>72.114999999999995</v>
      </c>
      <c r="D111" s="13">
        <f>+MAX($B$39,$B$51,$B$63,$B$75,$B$87)</f>
        <v>90.141000000000005</v>
      </c>
      <c r="E111" s="13">
        <f t="shared" si="1"/>
        <v>18.02600000000001</v>
      </c>
      <c r="G111" s="30"/>
      <c r="H111" s="13"/>
    </row>
    <row r="112" spans="1:8" x14ac:dyDescent="0.2">
      <c r="A112" s="48">
        <v>45992</v>
      </c>
      <c r="B112" s="10">
        <v>79.38494</v>
      </c>
      <c r="C112" s="53">
        <f>+MIN($B$40,$B$52,$B$64,$B$76,$B$88)</f>
        <v>63.838999999999999</v>
      </c>
      <c r="D112" s="52">
        <f>+MAX($B$40,$B$52,$B$64,$B$76,$B$88)</f>
        <v>79.659000000000006</v>
      </c>
      <c r="E112" s="52">
        <f t="shared" si="1"/>
        <v>15.820000000000007</v>
      </c>
      <c r="G112" s="30"/>
      <c r="H112" s="13"/>
    </row>
    <row r="113" spans="1:2" x14ac:dyDescent="0.2">
      <c r="A113" s="278" t="s">
        <v>1007</v>
      </c>
    </row>
    <row r="114" spans="1:2" x14ac:dyDescent="0.2">
      <c r="A114" s="23" t="s">
        <v>1017</v>
      </c>
    </row>
    <row r="115" spans="1:2" x14ac:dyDescent="0.2">
      <c r="A115" s="287" t="s">
        <v>1011</v>
      </c>
    </row>
    <row r="116" spans="1:2" x14ac:dyDescent="0.2">
      <c r="A116" s="3"/>
      <c r="B116" s="58" t="s">
        <v>342</v>
      </c>
    </row>
    <row r="117" spans="1:2" x14ac:dyDescent="0.2">
      <c r="A117">
        <v>71</v>
      </c>
      <c r="B117">
        <v>0</v>
      </c>
    </row>
    <row r="118" spans="1:2" x14ac:dyDescent="0.2">
      <c r="A118">
        <v>71</v>
      </c>
      <c r="B118">
        <v>1</v>
      </c>
    </row>
  </sheetData>
  <mergeCells count="1">
    <mergeCell ref="C26:E26"/>
  </mergeCells>
  <hyperlinks>
    <hyperlink ref="A3" location="Contents!A1" display="Return to Contents" xr:uid="{00000000-0004-0000-1400-000000000000}"/>
  </hyperlinks>
  <pageMargins left="0.75" right="0.75" top="1" bottom="1" header="0.5" footer="0.5"/>
  <pageSetup scale="65" fitToHeight="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>
    <pageSetUpPr fitToPage="1"/>
  </sheetPr>
  <dimension ref="A1:Q131"/>
  <sheetViews>
    <sheetView workbookViewId="0"/>
  </sheetViews>
  <sheetFormatPr defaultRowHeight="12.75" x14ac:dyDescent="0.2"/>
  <cols>
    <col min="16" max="16" width="28.28515625" customWidth="1"/>
    <col min="17" max="17" width="9.7109375" customWidth="1"/>
  </cols>
  <sheetData>
    <row r="1" spans="1:17" x14ac:dyDescent="0.2">
      <c r="K1" s="97"/>
      <c r="L1" s="97"/>
    </row>
    <row r="2" spans="1:17" ht="15.75" x14ac:dyDescent="0.25">
      <c r="A2" s="31" t="s">
        <v>977</v>
      </c>
      <c r="L2" s="97"/>
    </row>
    <row r="3" spans="1:17" x14ac:dyDescent="0.2">
      <c r="A3" s="16" t="s">
        <v>16</v>
      </c>
      <c r="L3" s="97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85" t="s">
        <v>434</v>
      </c>
      <c r="Q6" s="284" t="s">
        <v>437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78" t="s">
        <v>436</v>
      </c>
      <c r="Q7" s="282" t="s">
        <v>435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ht="15" x14ac:dyDescent="0.25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M16" s="424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3"/>
      <c r="C26" s="281"/>
      <c r="D26" s="281"/>
      <c r="E26" s="281"/>
    </row>
    <row r="27" spans="1:11" x14ac:dyDescent="0.2">
      <c r="A27" s="2"/>
      <c r="B27" s="26"/>
    </row>
    <row r="28" spans="1:11" ht="38.25" x14ac:dyDescent="0.2">
      <c r="A28" s="4"/>
      <c r="B28" s="364" t="s">
        <v>434</v>
      </c>
      <c r="C28" s="365" t="s">
        <v>436</v>
      </c>
      <c r="D28" s="365" t="s">
        <v>462</v>
      </c>
      <c r="E28" s="365" t="s">
        <v>438</v>
      </c>
    </row>
    <row r="29" spans="1:11" x14ac:dyDescent="0.2">
      <c r="A29" s="1">
        <v>43101</v>
      </c>
      <c r="B29" s="5">
        <v>6.6558380000000001</v>
      </c>
      <c r="C29" s="5">
        <v>-2.836776</v>
      </c>
      <c r="D29" s="5">
        <f>+C29*-1</f>
        <v>2.836776</v>
      </c>
      <c r="E29" s="286">
        <f t="shared" ref="E29:E60" si="0">+C29+B29</f>
        <v>3.8190620000000002</v>
      </c>
      <c r="G29" s="30"/>
      <c r="H29" s="13"/>
    </row>
    <row r="30" spans="1:11" x14ac:dyDescent="0.2">
      <c r="A30" s="1">
        <v>43132</v>
      </c>
      <c r="B30" s="5">
        <v>5.7626109999999997</v>
      </c>
      <c r="C30" s="5">
        <v>-3.0839750000000001</v>
      </c>
      <c r="D30" s="5">
        <f t="shared" ref="D30:D93" si="1">+C30*-1</f>
        <v>3.0839750000000001</v>
      </c>
      <c r="E30" s="286">
        <f t="shared" si="0"/>
        <v>2.6786359999999996</v>
      </c>
      <c r="G30" s="30"/>
      <c r="H30" s="13"/>
    </row>
    <row r="31" spans="1:11" x14ac:dyDescent="0.2">
      <c r="A31" s="1">
        <v>43160</v>
      </c>
      <c r="B31" s="5">
        <v>5.650512</v>
      </c>
      <c r="C31" s="5">
        <v>-3.1652140000000002</v>
      </c>
      <c r="D31" s="5">
        <f t="shared" si="1"/>
        <v>3.1652140000000002</v>
      </c>
      <c r="E31" s="286">
        <f t="shared" si="0"/>
        <v>2.4852979999999998</v>
      </c>
      <c r="G31" s="30"/>
      <c r="H31" s="13"/>
    </row>
    <row r="32" spans="1:11" x14ac:dyDescent="0.2">
      <c r="A32" s="1">
        <v>43191</v>
      </c>
      <c r="B32" s="5">
        <v>6.3342210000000003</v>
      </c>
      <c r="C32" s="5">
        <v>-3.7562679999999999</v>
      </c>
      <c r="D32" s="5">
        <f t="shared" si="1"/>
        <v>3.7562679999999999</v>
      </c>
      <c r="E32" s="286">
        <f t="shared" si="0"/>
        <v>2.5779530000000004</v>
      </c>
      <c r="G32" s="30"/>
      <c r="H32" s="13"/>
    </row>
    <row r="33" spans="1:8" x14ac:dyDescent="0.2">
      <c r="A33" s="1">
        <v>43221</v>
      </c>
      <c r="B33" s="5">
        <v>5.7670110000000001</v>
      </c>
      <c r="C33" s="5">
        <v>-3.2573479999999999</v>
      </c>
      <c r="D33" s="5">
        <f t="shared" si="1"/>
        <v>3.2573479999999999</v>
      </c>
      <c r="E33" s="286">
        <f t="shared" si="0"/>
        <v>2.5096630000000002</v>
      </c>
      <c r="G33" s="30"/>
      <c r="H33" s="13"/>
    </row>
    <row r="34" spans="1:8" x14ac:dyDescent="0.2">
      <c r="A34" s="1">
        <v>43252</v>
      </c>
      <c r="B34" s="5">
        <v>6.2085739999999996</v>
      </c>
      <c r="C34" s="5">
        <v>-3.3062520000000002</v>
      </c>
      <c r="D34" s="5">
        <f t="shared" si="1"/>
        <v>3.3062520000000002</v>
      </c>
      <c r="E34" s="286">
        <f t="shared" si="0"/>
        <v>2.9023219999999994</v>
      </c>
      <c r="G34" s="30"/>
      <c r="H34" s="13"/>
    </row>
    <row r="35" spans="1:8" x14ac:dyDescent="0.2">
      <c r="A35" s="1">
        <v>43282</v>
      </c>
      <c r="B35" s="5">
        <v>5.6292080000000002</v>
      </c>
      <c r="C35" s="5">
        <v>-3.3985970000000001</v>
      </c>
      <c r="D35" s="5">
        <f t="shared" si="1"/>
        <v>3.3985970000000001</v>
      </c>
      <c r="E35" s="286">
        <f t="shared" si="0"/>
        <v>2.2306110000000001</v>
      </c>
      <c r="G35" s="30"/>
      <c r="H35" s="13"/>
    </row>
    <row r="36" spans="1:8" x14ac:dyDescent="0.2">
      <c r="A36" s="1">
        <v>43313</v>
      </c>
      <c r="B36" s="5">
        <v>6.1302110000000001</v>
      </c>
      <c r="C36" s="5">
        <v>-2.860268</v>
      </c>
      <c r="D36" s="5">
        <f t="shared" si="1"/>
        <v>2.860268</v>
      </c>
      <c r="E36" s="286">
        <f t="shared" si="0"/>
        <v>3.269943</v>
      </c>
      <c r="G36" s="30"/>
      <c r="H36" s="13"/>
    </row>
    <row r="37" spans="1:8" x14ac:dyDescent="0.2">
      <c r="A37" s="1">
        <v>43344</v>
      </c>
      <c r="B37" s="5">
        <v>5.578074</v>
      </c>
      <c r="C37" s="5">
        <v>-3.104088</v>
      </c>
      <c r="D37" s="5">
        <f t="shared" si="1"/>
        <v>3.104088</v>
      </c>
      <c r="E37" s="286">
        <f t="shared" si="0"/>
        <v>2.473986</v>
      </c>
      <c r="G37" s="30"/>
      <c r="H37" s="13"/>
    </row>
    <row r="38" spans="1:8" x14ac:dyDescent="0.2">
      <c r="A38" s="1">
        <v>43374</v>
      </c>
      <c r="B38" s="5">
        <v>5.097556</v>
      </c>
      <c r="C38" s="5">
        <v>-3.6407959999999999</v>
      </c>
      <c r="D38" s="5">
        <f t="shared" si="1"/>
        <v>3.6407959999999999</v>
      </c>
      <c r="E38" s="286">
        <f t="shared" si="0"/>
        <v>1.4567600000000001</v>
      </c>
      <c r="G38" s="30"/>
      <c r="H38" s="13"/>
    </row>
    <row r="39" spans="1:8" x14ac:dyDescent="0.2">
      <c r="A39" s="1">
        <v>43405</v>
      </c>
      <c r="B39" s="5">
        <v>5.1412800000000001</v>
      </c>
      <c r="C39" s="5">
        <v>-4.1498689999999998</v>
      </c>
      <c r="D39" s="5">
        <f t="shared" si="1"/>
        <v>4.1498689999999998</v>
      </c>
      <c r="E39" s="286">
        <f t="shared" si="0"/>
        <v>0.99141100000000026</v>
      </c>
      <c r="G39" s="30"/>
      <c r="H39" s="13"/>
    </row>
    <row r="40" spans="1:8" x14ac:dyDescent="0.2">
      <c r="A40" s="1">
        <v>43435</v>
      </c>
      <c r="B40" s="5">
        <v>4.7062280000000003</v>
      </c>
      <c r="C40" s="5">
        <v>-3.9866389999999998</v>
      </c>
      <c r="D40" s="5">
        <f t="shared" si="1"/>
        <v>3.9866389999999998</v>
      </c>
      <c r="E40" s="286">
        <f t="shared" si="0"/>
        <v>0.71958900000000048</v>
      </c>
      <c r="G40" s="30"/>
      <c r="H40" s="13"/>
    </row>
    <row r="41" spans="1:8" x14ac:dyDescent="0.2">
      <c r="A41" s="1">
        <v>43466</v>
      </c>
      <c r="B41" s="5">
        <v>4.9153419999999999</v>
      </c>
      <c r="C41" s="5">
        <v>-3.1295500000000001</v>
      </c>
      <c r="D41" s="5">
        <f t="shared" si="1"/>
        <v>3.1295500000000001</v>
      </c>
      <c r="E41" s="286">
        <f t="shared" si="0"/>
        <v>1.7857919999999998</v>
      </c>
      <c r="G41" s="30"/>
      <c r="H41" s="13"/>
    </row>
    <row r="42" spans="1:8" x14ac:dyDescent="0.2">
      <c r="A42" s="1">
        <v>43497</v>
      </c>
      <c r="B42" s="5">
        <v>3.7550110000000001</v>
      </c>
      <c r="C42" s="5">
        <v>-3.3028339999999998</v>
      </c>
      <c r="D42" s="5">
        <f t="shared" si="1"/>
        <v>3.3028339999999998</v>
      </c>
      <c r="E42" s="286">
        <f t="shared" si="0"/>
        <v>0.45217700000000027</v>
      </c>
      <c r="G42" s="30"/>
      <c r="H42" s="13"/>
    </row>
    <row r="43" spans="1:8" x14ac:dyDescent="0.2">
      <c r="A43" s="1">
        <v>43525</v>
      </c>
      <c r="B43" s="5">
        <v>4.1100700000000003</v>
      </c>
      <c r="C43" s="5">
        <v>-3.1507390000000002</v>
      </c>
      <c r="D43" s="5">
        <f t="shared" si="1"/>
        <v>3.1507390000000002</v>
      </c>
      <c r="E43" s="286">
        <f t="shared" si="0"/>
        <v>0.95933100000000016</v>
      </c>
      <c r="G43" s="30"/>
      <c r="H43" s="13"/>
    </row>
    <row r="44" spans="1:8" x14ac:dyDescent="0.2">
      <c r="A44" s="1">
        <v>43556</v>
      </c>
      <c r="B44" s="5">
        <v>4.0878839999999999</v>
      </c>
      <c r="C44" s="5">
        <v>-2.945309</v>
      </c>
      <c r="D44" s="5">
        <f t="shared" si="1"/>
        <v>2.945309</v>
      </c>
      <c r="E44" s="286">
        <f t="shared" si="0"/>
        <v>1.1425749999999999</v>
      </c>
      <c r="G44" s="30"/>
      <c r="H44" s="13"/>
    </row>
    <row r="45" spans="1:8" x14ac:dyDescent="0.2">
      <c r="A45" s="1">
        <v>43586</v>
      </c>
      <c r="B45" s="5">
        <v>4.1950570000000003</v>
      </c>
      <c r="C45" s="5">
        <v>-2.5401090000000002</v>
      </c>
      <c r="D45" s="5">
        <f t="shared" si="1"/>
        <v>2.5401090000000002</v>
      </c>
      <c r="E45" s="286">
        <f t="shared" si="0"/>
        <v>1.6549480000000001</v>
      </c>
      <c r="G45" s="30"/>
      <c r="H45" s="13"/>
    </row>
    <row r="46" spans="1:8" x14ac:dyDescent="0.2">
      <c r="A46" s="1">
        <v>43617</v>
      </c>
      <c r="B46" s="5">
        <v>4.0522790000000004</v>
      </c>
      <c r="C46" s="5">
        <v>-3.3317860000000001</v>
      </c>
      <c r="D46" s="5">
        <f t="shared" si="1"/>
        <v>3.3317860000000001</v>
      </c>
      <c r="E46" s="286">
        <f t="shared" si="0"/>
        <v>0.72049300000000027</v>
      </c>
      <c r="G46" s="30"/>
      <c r="H46" s="13"/>
    </row>
    <row r="47" spans="1:8" x14ac:dyDescent="0.2">
      <c r="A47" s="1">
        <v>43647</v>
      </c>
      <c r="B47" s="5">
        <v>4.232246</v>
      </c>
      <c r="C47" s="5">
        <v>-2.715535</v>
      </c>
      <c r="D47" s="5">
        <f t="shared" si="1"/>
        <v>2.715535</v>
      </c>
      <c r="E47" s="286">
        <f t="shared" si="0"/>
        <v>1.5167109999999999</v>
      </c>
      <c r="G47" s="30"/>
      <c r="H47" s="13"/>
    </row>
    <row r="48" spans="1:8" x14ac:dyDescent="0.2">
      <c r="A48" s="1">
        <v>43678</v>
      </c>
      <c r="B48" s="5">
        <v>4.1892469999999999</v>
      </c>
      <c r="C48" s="5">
        <v>-3.2402739999999999</v>
      </c>
      <c r="D48" s="5">
        <f t="shared" si="1"/>
        <v>3.2402739999999999</v>
      </c>
      <c r="E48" s="286">
        <f t="shared" si="0"/>
        <v>0.94897300000000007</v>
      </c>
      <c r="G48" s="30"/>
      <c r="H48" s="13"/>
    </row>
    <row r="49" spans="1:8" x14ac:dyDescent="0.2">
      <c r="A49" s="1">
        <v>43709</v>
      </c>
      <c r="B49" s="5">
        <v>3.3901720000000002</v>
      </c>
      <c r="C49" s="5">
        <v>-3.3502230000000002</v>
      </c>
      <c r="D49" s="5">
        <f t="shared" si="1"/>
        <v>3.3502230000000002</v>
      </c>
      <c r="E49" s="286">
        <f t="shared" si="0"/>
        <v>3.9949000000000012E-2</v>
      </c>
      <c r="G49" s="30"/>
      <c r="H49" s="13"/>
    </row>
    <row r="50" spans="1:8" x14ac:dyDescent="0.2">
      <c r="A50" s="1">
        <v>43739</v>
      </c>
      <c r="B50" s="5">
        <v>2.8297590000000001</v>
      </c>
      <c r="C50" s="5">
        <v>-3.2699180000000001</v>
      </c>
      <c r="D50" s="5">
        <f t="shared" si="1"/>
        <v>3.2699180000000001</v>
      </c>
      <c r="E50" s="286">
        <f t="shared" si="0"/>
        <v>-0.44015899999999997</v>
      </c>
      <c r="G50" s="30"/>
      <c r="H50" s="13"/>
    </row>
    <row r="51" spans="1:8" x14ac:dyDescent="0.2">
      <c r="A51" s="1">
        <v>43770</v>
      </c>
      <c r="B51" s="5">
        <v>2.737447</v>
      </c>
      <c r="C51" s="5">
        <v>-3.3755090000000001</v>
      </c>
      <c r="D51" s="5">
        <f t="shared" si="1"/>
        <v>3.3755090000000001</v>
      </c>
      <c r="E51" s="286">
        <f t="shared" si="0"/>
        <v>-0.63806200000000013</v>
      </c>
      <c r="G51" s="30"/>
      <c r="H51" s="13"/>
    </row>
    <row r="52" spans="1:8" x14ac:dyDescent="0.2">
      <c r="A52" s="1">
        <v>43800</v>
      </c>
      <c r="B52" s="5">
        <v>3.2964319999999998</v>
      </c>
      <c r="C52" s="5">
        <v>-3.4677169999999999</v>
      </c>
      <c r="D52" s="5">
        <f t="shared" si="1"/>
        <v>3.4677169999999999</v>
      </c>
      <c r="E52" s="286">
        <f t="shared" si="0"/>
        <v>-0.17128500000000013</v>
      </c>
      <c r="G52" s="30"/>
      <c r="H52" s="13"/>
    </row>
    <row r="53" spans="1:8" x14ac:dyDescent="0.2">
      <c r="A53" s="1">
        <v>43831</v>
      </c>
      <c r="B53" s="5">
        <v>3.0230760000000001</v>
      </c>
      <c r="C53" s="5">
        <v>-3.6716920000000002</v>
      </c>
      <c r="D53" s="5">
        <f t="shared" si="1"/>
        <v>3.6716920000000002</v>
      </c>
      <c r="E53" s="286">
        <f t="shared" si="0"/>
        <v>-0.64861600000000008</v>
      </c>
      <c r="G53" s="30"/>
      <c r="H53" s="13"/>
    </row>
    <row r="54" spans="1:8" x14ac:dyDescent="0.2">
      <c r="A54" s="1">
        <v>43862</v>
      </c>
      <c r="B54" s="5">
        <v>2.982148</v>
      </c>
      <c r="C54" s="5">
        <v>-4.0899299999999998</v>
      </c>
      <c r="D54" s="5">
        <f t="shared" si="1"/>
        <v>4.0899299999999998</v>
      </c>
      <c r="E54" s="286">
        <f t="shared" si="0"/>
        <v>-1.1077819999999998</v>
      </c>
      <c r="G54" s="30"/>
      <c r="H54" s="13"/>
    </row>
    <row r="55" spans="1:8" x14ac:dyDescent="0.2">
      <c r="A55" s="1">
        <v>43891</v>
      </c>
      <c r="B55" s="5">
        <v>2.6708349999999998</v>
      </c>
      <c r="C55" s="5">
        <v>-3.832465</v>
      </c>
      <c r="D55" s="5">
        <f t="shared" si="1"/>
        <v>3.832465</v>
      </c>
      <c r="E55" s="286">
        <f t="shared" si="0"/>
        <v>-1.1616300000000002</v>
      </c>
      <c r="G55" s="30"/>
      <c r="H55" s="13"/>
    </row>
    <row r="56" spans="1:8" x14ac:dyDescent="0.2">
      <c r="A56" s="1">
        <v>43922</v>
      </c>
      <c r="B56" s="5">
        <v>2.6369150000000001</v>
      </c>
      <c r="C56" s="5">
        <v>-3.7493560000000001</v>
      </c>
      <c r="D56" s="5">
        <f t="shared" si="1"/>
        <v>3.7493560000000001</v>
      </c>
      <c r="E56" s="286">
        <f t="shared" si="0"/>
        <v>-1.112441</v>
      </c>
      <c r="G56" s="30"/>
      <c r="H56" s="13"/>
    </row>
    <row r="57" spans="1:8" x14ac:dyDescent="0.2">
      <c r="A57" s="1">
        <v>43952</v>
      </c>
      <c r="B57" s="5">
        <v>2.909678</v>
      </c>
      <c r="C57" s="5">
        <v>-2.2593079999999999</v>
      </c>
      <c r="D57" s="5">
        <f t="shared" si="1"/>
        <v>2.2593079999999999</v>
      </c>
      <c r="E57" s="286">
        <f t="shared" si="0"/>
        <v>0.65037000000000011</v>
      </c>
      <c r="G57" s="30"/>
      <c r="H57" s="13"/>
    </row>
    <row r="58" spans="1:8" x14ac:dyDescent="0.2">
      <c r="A58" s="1">
        <v>43983</v>
      </c>
      <c r="B58" s="5">
        <v>3.6455860000000002</v>
      </c>
      <c r="C58" s="5">
        <v>-2.886002</v>
      </c>
      <c r="D58" s="5">
        <f t="shared" si="1"/>
        <v>2.886002</v>
      </c>
      <c r="E58" s="286">
        <f t="shared" si="0"/>
        <v>0.75958400000000026</v>
      </c>
      <c r="G58" s="30"/>
      <c r="H58" s="13"/>
    </row>
    <row r="59" spans="1:8" x14ac:dyDescent="0.2">
      <c r="A59" s="1">
        <v>44013</v>
      </c>
      <c r="B59" s="5">
        <v>2.563088</v>
      </c>
      <c r="C59" s="5">
        <v>-3.2021649999999999</v>
      </c>
      <c r="D59" s="5">
        <f t="shared" si="1"/>
        <v>3.2021649999999999</v>
      </c>
      <c r="E59" s="286">
        <f t="shared" si="0"/>
        <v>-0.6390769999999999</v>
      </c>
      <c r="G59" s="30"/>
      <c r="H59" s="13"/>
    </row>
    <row r="60" spans="1:8" x14ac:dyDescent="0.2">
      <c r="A60" s="1">
        <v>44044</v>
      </c>
      <c r="B60" s="5">
        <v>2.0084689999999998</v>
      </c>
      <c r="C60" s="5">
        <v>-3.108949</v>
      </c>
      <c r="D60" s="5">
        <f t="shared" si="1"/>
        <v>3.108949</v>
      </c>
      <c r="E60" s="286">
        <f t="shared" si="0"/>
        <v>-1.1004800000000001</v>
      </c>
      <c r="G60" s="30"/>
      <c r="H60" s="13"/>
    </row>
    <row r="61" spans="1:8" x14ac:dyDescent="0.2">
      <c r="A61" s="1">
        <v>44075</v>
      </c>
      <c r="B61" s="5">
        <v>2.1329419999999999</v>
      </c>
      <c r="C61" s="5">
        <v>-2.8891800000000001</v>
      </c>
      <c r="D61" s="5">
        <f t="shared" si="1"/>
        <v>2.8891800000000001</v>
      </c>
      <c r="E61" s="286">
        <f t="shared" ref="E61:E92" si="2">+C61+B61</f>
        <v>-0.75623800000000019</v>
      </c>
      <c r="G61" s="30"/>
      <c r="H61" s="13"/>
    </row>
    <row r="62" spans="1:8" x14ac:dyDescent="0.2">
      <c r="A62" s="1">
        <v>44105</v>
      </c>
      <c r="B62" s="5">
        <v>2.354301</v>
      </c>
      <c r="C62" s="5">
        <v>-3.3675190000000002</v>
      </c>
      <c r="D62" s="5">
        <f t="shared" si="1"/>
        <v>3.3675190000000002</v>
      </c>
      <c r="E62" s="286">
        <f t="shared" si="2"/>
        <v>-1.0132180000000002</v>
      </c>
      <c r="G62" s="30"/>
      <c r="H62" s="13"/>
    </row>
    <row r="63" spans="1:8" x14ac:dyDescent="0.2">
      <c r="A63" s="1">
        <v>44136</v>
      </c>
      <c r="B63" s="5">
        <v>2.7840889999999998</v>
      </c>
      <c r="C63" s="5">
        <v>-3.0812469999999998</v>
      </c>
      <c r="D63" s="5">
        <f t="shared" si="1"/>
        <v>3.0812469999999998</v>
      </c>
      <c r="E63" s="286">
        <f t="shared" si="2"/>
        <v>-0.29715800000000003</v>
      </c>
      <c r="G63" s="30"/>
      <c r="H63" s="13"/>
    </row>
    <row r="64" spans="1:8" x14ac:dyDescent="0.2">
      <c r="A64" s="1">
        <v>44166</v>
      </c>
      <c r="B64" s="5">
        <v>2.356258</v>
      </c>
      <c r="C64" s="5">
        <v>-3.5419290000000001</v>
      </c>
      <c r="D64" s="5">
        <f t="shared" si="1"/>
        <v>3.5419290000000001</v>
      </c>
      <c r="E64" s="286">
        <f t="shared" si="2"/>
        <v>-1.1856710000000001</v>
      </c>
      <c r="G64" s="30"/>
      <c r="H64" s="13"/>
    </row>
    <row r="65" spans="1:8" x14ac:dyDescent="0.2">
      <c r="A65" s="1">
        <v>44197</v>
      </c>
      <c r="B65" s="5">
        <v>2.61416</v>
      </c>
      <c r="C65" s="5">
        <v>-3.1148169999999999</v>
      </c>
      <c r="D65" s="5">
        <f t="shared" si="1"/>
        <v>3.1148169999999999</v>
      </c>
      <c r="E65" s="286">
        <f t="shared" si="2"/>
        <v>-0.50065699999999991</v>
      </c>
      <c r="G65" s="30"/>
      <c r="H65" s="13"/>
    </row>
    <row r="66" spans="1:8" x14ac:dyDescent="0.2">
      <c r="A66" s="1">
        <v>44228</v>
      </c>
      <c r="B66" s="5">
        <v>3.023647</v>
      </c>
      <c r="C66" s="5">
        <v>-2.6669429999999998</v>
      </c>
      <c r="D66" s="5">
        <f t="shared" si="1"/>
        <v>2.6669429999999998</v>
      </c>
      <c r="E66" s="286">
        <f t="shared" si="2"/>
        <v>0.35670400000000013</v>
      </c>
      <c r="G66" s="30"/>
      <c r="H66" s="13"/>
    </row>
    <row r="67" spans="1:8" x14ac:dyDescent="0.2">
      <c r="A67" s="1">
        <v>44256</v>
      </c>
      <c r="B67" s="5">
        <v>3.0111910000000002</v>
      </c>
      <c r="C67" s="5">
        <v>-2.5800679999999998</v>
      </c>
      <c r="D67" s="5">
        <f t="shared" si="1"/>
        <v>2.5800679999999998</v>
      </c>
      <c r="E67" s="286">
        <f t="shared" si="2"/>
        <v>0.43112300000000037</v>
      </c>
      <c r="G67" s="30"/>
      <c r="H67" s="13"/>
    </row>
    <row r="68" spans="1:8" x14ac:dyDescent="0.2">
      <c r="A68" s="1">
        <v>44287</v>
      </c>
      <c r="B68" s="5">
        <v>2.6442649999999999</v>
      </c>
      <c r="C68" s="5">
        <v>-3.084886</v>
      </c>
      <c r="D68" s="5">
        <f t="shared" si="1"/>
        <v>3.084886</v>
      </c>
      <c r="E68" s="286">
        <f t="shared" si="2"/>
        <v>-0.44062100000000015</v>
      </c>
      <c r="G68" s="30"/>
      <c r="H68" s="13"/>
    </row>
    <row r="69" spans="1:8" x14ac:dyDescent="0.2">
      <c r="A69" s="1">
        <v>44317</v>
      </c>
      <c r="B69" s="5">
        <v>2.9932609999999999</v>
      </c>
      <c r="C69" s="5">
        <v>-2.8951020000000001</v>
      </c>
      <c r="D69" s="5">
        <f t="shared" si="1"/>
        <v>2.8951020000000001</v>
      </c>
      <c r="E69" s="286">
        <f t="shared" si="2"/>
        <v>9.8158999999999885E-2</v>
      </c>
      <c r="G69" s="30"/>
      <c r="H69" s="13"/>
    </row>
    <row r="70" spans="1:8" x14ac:dyDescent="0.2">
      <c r="A70" s="1">
        <v>44348</v>
      </c>
      <c r="B70" s="5">
        <v>3.1933950000000002</v>
      </c>
      <c r="C70" s="5">
        <v>-3.2497189999999998</v>
      </c>
      <c r="D70" s="5">
        <f t="shared" si="1"/>
        <v>3.2497189999999998</v>
      </c>
      <c r="E70" s="286">
        <f t="shared" si="2"/>
        <v>-5.6323999999999597E-2</v>
      </c>
      <c r="G70" s="30"/>
      <c r="H70" s="13"/>
    </row>
    <row r="71" spans="1:8" x14ac:dyDescent="0.2">
      <c r="A71" s="1">
        <v>44378</v>
      </c>
      <c r="B71" s="5">
        <v>3.6939479999999998</v>
      </c>
      <c r="C71" s="5">
        <v>-3.3261409999999998</v>
      </c>
      <c r="D71" s="5">
        <f t="shared" si="1"/>
        <v>3.3261409999999998</v>
      </c>
      <c r="E71" s="286">
        <f t="shared" si="2"/>
        <v>0.367807</v>
      </c>
      <c r="G71" s="30"/>
      <c r="H71" s="13"/>
    </row>
    <row r="72" spans="1:8" x14ac:dyDescent="0.2">
      <c r="A72" s="1">
        <v>44409</v>
      </c>
      <c r="B72" s="5">
        <v>3.2441450000000001</v>
      </c>
      <c r="C72" s="5">
        <v>-3.396852</v>
      </c>
      <c r="D72" s="5">
        <f t="shared" si="1"/>
        <v>3.396852</v>
      </c>
      <c r="E72" s="286">
        <f t="shared" si="2"/>
        <v>-0.15270699999999993</v>
      </c>
      <c r="G72" s="30"/>
      <c r="H72" s="13"/>
    </row>
    <row r="73" spans="1:8" x14ac:dyDescent="0.2">
      <c r="A73" s="1">
        <v>44440</v>
      </c>
      <c r="B73" s="5">
        <v>3.991622</v>
      </c>
      <c r="C73" s="5">
        <v>-2.8294700000000002</v>
      </c>
      <c r="D73" s="5">
        <f t="shared" si="1"/>
        <v>2.8294700000000002</v>
      </c>
      <c r="E73" s="286">
        <f t="shared" si="2"/>
        <v>1.1621519999999999</v>
      </c>
      <c r="G73" s="30"/>
      <c r="H73" s="13"/>
    </row>
    <row r="74" spans="1:8" x14ac:dyDescent="0.2">
      <c r="A74" s="1">
        <v>44470</v>
      </c>
      <c r="B74" s="5">
        <v>3.1922000000000001</v>
      </c>
      <c r="C74" s="5">
        <v>-3.282238</v>
      </c>
      <c r="D74" s="5">
        <f t="shared" si="1"/>
        <v>3.282238</v>
      </c>
      <c r="E74" s="286">
        <f t="shared" si="2"/>
        <v>-9.003799999999984E-2</v>
      </c>
      <c r="G74" s="30"/>
      <c r="H74" s="13"/>
    </row>
    <row r="75" spans="1:8" x14ac:dyDescent="0.2">
      <c r="A75" s="1">
        <v>44501</v>
      </c>
      <c r="B75" s="5">
        <v>3.19713</v>
      </c>
      <c r="C75" s="5">
        <v>-3.90747</v>
      </c>
      <c r="D75" s="5">
        <f t="shared" si="1"/>
        <v>3.90747</v>
      </c>
      <c r="E75" s="286">
        <f t="shared" si="2"/>
        <v>-0.71033999999999997</v>
      </c>
      <c r="G75" s="30"/>
      <c r="H75" s="13"/>
    </row>
    <row r="76" spans="1:8" x14ac:dyDescent="0.2">
      <c r="A76" s="1">
        <v>44531</v>
      </c>
      <c r="B76" s="5">
        <v>3.015787</v>
      </c>
      <c r="C76" s="5">
        <v>-4.176539</v>
      </c>
      <c r="D76" s="5">
        <f t="shared" si="1"/>
        <v>4.176539</v>
      </c>
      <c r="E76" s="286">
        <f t="shared" si="2"/>
        <v>-1.160752</v>
      </c>
      <c r="G76" s="30"/>
      <c r="H76" s="13"/>
    </row>
    <row r="77" spans="1:8" x14ac:dyDescent="0.2">
      <c r="A77" s="1">
        <v>44562</v>
      </c>
      <c r="B77" s="5">
        <v>3.0434760000000001</v>
      </c>
      <c r="C77" s="5">
        <v>-3.556521</v>
      </c>
      <c r="D77" s="5">
        <f t="shared" si="1"/>
        <v>3.556521</v>
      </c>
      <c r="E77" s="286">
        <f t="shared" si="2"/>
        <v>-0.51304499999999997</v>
      </c>
      <c r="G77" s="30"/>
      <c r="H77" s="13"/>
    </row>
    <row r="78" spans="1:8" x14ac:dyDescent="0.2">
      <c r="A78" s="1">
        <v>44593</v>
      </c>
      <c r="B78" s="5">
        <v>2.9154740000000001</v>
      </c>
      <c r="C78" s="5">
        <v>-3.19373</v>
      </c>
      <c r="D78" s="5">
        <f t="shared" si="1"/>
        <v>3.19373</v>
      </c>
      <c r="E78" s="286">
        <f t="shared" si="2"/>
        <v>-0.27825599999999984</v>
      </c>
      <c r="G78" s="30"/>
      <c r="H78" s="13"/>
    </row>
    <row r="79" spans="1:8" x14ac:dyDescent="0.2">
      <c r="A79" s="1">
        <v>44621</v>
      </c>
      <c r="B79" s="5">
        <v>3.2209500000000002</v>
      </c>
      <c r="C79" s="5">
        <v>-3.8422109999999998</v>
      </c>
      <c r="D79" s="5">
        <f t="shared" si="1"/>
        <v>3.8422109999999998</v>
      </c>
      <c r="E79" s="286">
        <f t="shared" si="2"/>
        <v>-0.62126099999999962</v>
      </c>
      <c r="G79" s="30"/>
      <c r="H79" s="13"/>
    </row>
    <row r="80" spans="1:8" x14ac:dyDescent="0.2">
      <c r="A80" s="1">
        <v>44652</v>
      </c>
      <c r="B80" s="5">
        <v>2.5548730000000002</v>
      </c>
      <c r="C80" s="5">
        <v>-3.9724819999999998</v>
      </c>
      <c r="D80" s="5">
        <f t="shared" si="1"/>
        <v>3.9724819999999998</v>
      </c>
      <c r="E80" s="286">
        <f t="shared" si="2"/>
        <v>-1.4176089999999997</v>
      </c>
      <c r="G80" s="30"/>
      <c r="H80" s="13"/>
    </row>
    <row r="81" spans="1:8" x14ac:dyDescent="0.2">
      <c r="A81" s="1">
        <v>44682</v>
      </c>
      <c r="B81" s="5">
        <v>2.8580450000000002</v>
      </c>
      <c r="C81" s="5">
        <v>-3.8886780000000001</v>
      </c>
      <c r="D81" s="5">
        <f t="shared" si="1"/>
        <v>3.8886780000000001</v>
      </c>
      <c r="E81" s="286">
        <f t="shared" si="2"/>
        <v>-1.0306329999999999</v>
      </c>
      <c r="G81" s="30"/>
      <c r="H81" s="13"/>
    </row>
    <row r="82" spans="1:8" x14ac:dyDescent="0.2">
      <c r="A82" s="1">
        <v>44713</v>
      </c>
      <c r="B82" s="5">
        <v>3.0194960000000002</v>
      </c>
      <c r="C82" s="5">
        <v>-4.1925840000000001</v>
      </c>
      <c r="D82" s="5">
        <f t="shared" si="1"/>
        <v>4.1925840000000001</v>
      </c>
      <c r="E82" s="286">
        <f t="shared" si="2"/>
        <v>-1.1730879999999999</v>
      </c>
      <c r="G82" s="30"/>
      <c r="H82" s="13"/>
    </row>
    <row r="83" spans="1:8" x14ac:dyDescent="0.2">
      <c r="A83" s="1">
        <v>44743</v>
      </c>
      <c r="B83" s="5">
        <v>2.9168850000000002</v>
      </c>
      <c r="C83" s="5">
        <v>-3.848052</v>
      </c>
      <c r="D83" s="5">
        <f t="shared" si="1"/>
        <v>3.848052</v>
      </c>
      <c r="E83" s="286">
        <f t="shared" si="2"/>
        <v>-0.93116699999999986</v>
      </c>
      <c r="G83" s="30"/>
      <c r="H83" s="13"/>
    </row>
    <row r="84" spans="1:8" x14ac:dyDescent="0.2">
      <c r="A84" s="1">
        <v>44774</v>
      </c>
      <c r="B84" s="5">
        <v>2.768659</v>
      </c>
      <c r="C84" s="5">
        <v>-4.1486910000000004</v>
      </c>
      <c r="D84" s="5">
        <f t="shared" si="1"/>
        <v>4.1486910000000004</v>
      </c>
      <c r="E84" s="286">
        <f t="shared" si="2"/>
        <v>-1.3800320000000004</v>
      </c>
      <c r="G84" s="30"/>
      <c r="H84" s="13"/>
    </row>
    <row r="85" spans="1:8" x14ac:dyDescent="0.2">
      <c r="A85" s="1">
        <v>44805</v>
      </c>
      <c r="B85" s="5">
        <v>2.553353</v>
      </c>
      <c r="C85" s="5">
        <v>-4.3784879999999999</v>
      </c>
      <c r="D85" s="5">
        <f t="shared" si="1"/>
        <v>4.3784879999999999</v>
      </c>
      <c r="E85" s="286">
        <f t="shared" si="2"/>
        <v>-1.825135</v>
      </c>
      <c r="G85" s="30"/>
      <c r="H85" s="13"/>
    </row>
    <row r="86" spans="1:8" x14ac:dyDescent="0.2">
      <c r="A86" s="1">
        <v>44835</v>
      </c>
      <c r="B86" s="5">
        <v>2.2373470000000002</v>
      </c>
      <c r="C86" s="5">
        <v>-3.667081</v>
      </c>
      <c r="D86" s="5">
        <f t="shared" si="1"/>
        <v>3.667081</v>
      </c>
      <c r="E86" s="286">
        <f t="shared" si="2"/>
        <v>-1.4297339999999998</v>
      </c>
      <c r="G86" s="30"/>
      <c r="H86" s="13"/>
    </row>
    <row r="87" spans="1:8" x14ac:dyDescent="0.2">
      <c r="A87" s="1">
        <v>44866</v>
      </c>
      <c r="B87" s="5">
        <v>2.1472720000000001</v>
      </c>
      <c r="C87" s="5">
        <v>-3.7840470000000002</v>
      </c>
      <c r="D87" s="5">
        <f t="shared" si="1"/>
        <v>3.7840470000000002</v>
      </c>
      <c r="E87" s="286">
        <f t="shared" si="2"/>
        <v>-1.6367750000000001</v>
      </c>
      <c r="G87" s="30"/>
      <c r="H87" s="13"/>
    </row>
    <row r="88" spans="1:8" x14ac:dyDescent="0.2">
      <c r="A88" s="1">
        <v>44896</v>
      </c>
      <c r="B88" s="5">
        <v>2.2279429999999998</v>
      </c>
      <c r="C88" s="5">
        <v>-4.236567</v>
      </c>
      <c r="D88" s="5">
        <f t="shared" si="1"/>
        <v>4.236567</v>
      </c>
      <c r="E88" s="286">
        <f t="shared" si="2"/>
        <v>-2.0086240000000002</v>
      </c>
      <c r="G88" s="30"/>
      <c r="H88" s="13"/>
    </row>
    <row r="89" spans="1:8" x14ac:dyDescent="0.2">
      <c r="A89" s="1">
        <v>44927</v>
      </c>
      <c r="B89" s="5">
        <v>2.8911609999999999</v>
      </c>
      <c r="C89" s="5">
        <v>-3.710474</v>
      </c>
      <c r="D89" s="5">
        <f t="shared" si="1"/>
        <v>3.710474</v>
      </c>
      <c r="E89" s="286">
        <f t="shared" si="2"/>
        <v>-0.81931300000000018</v>
      </c>
      <c r="G89" s="30"/>
      <c r="H89" s="13"/>
    </row>
    <row r="90" spans="1:8" x14ac:dyDescent="0.2">
      <c r="A90" s="1">
        <v>44958</v>
      </c>
      <c r="B90" s="5">
        <v>2.5176810000000001</v>
      </c>
      <c r="C90" s="5">
        <v>-3.3660320000000001</v>
      </c>
      <c r="D90" s="5">
        <f t="shared" si="1"/>
        <v>3.3660320000000001</v>
      </c>
      <c r="E90" s="286">
        <f t="shared" si="2"/>
        <v>-0.84835100000000008</v>
      </c>
      <c r="G90" s="30"/>
      <c r="H90" s="13"/>
    </row>
    <row r="91" spans="1:8" x14ac:dyDescent="0.2">
      <c r="A91" s="1">
        <v>44986</v>
      </c>
      <c r="B91" s="5">
        <v>1.890619</v>
      </c>
      <c r="C91" s="5">
        <v>-4.533042</v>
      </c>
      <c r="D91" s="5">
        <f t="shared" si="1"/>
        <v>4.533042</v>
      </c>
      <c r="E91" s="286">
        <f t="shared" si="2"/>
        <v>-2.642423</v>
      </c>
      <c r="G91" s="30"/>
      <c r="H91" s="13"/>
    </row>
    <row r="92" spans="1:8" x14ac:dyDescent="0.2">
      <c r="A92" s="1">
        <v>45017</v>
      </c>
      <c r="B92" s="5">
        <v>2.083383</v>
      </c>
      <c r="C92" s="5">
        <v>-3.5334880000000002</v>
      </c>
      <c r="D92" s="5">
        <f t="shared" si="1"/>
        <v>3.5334880000000002</v>
      </c>
      <c r="E92" s="286">
        <f t="shared" si="2"/>
        <v>-1.4501050000000002</v>
      </c>
      <c r="G92" s="30"/>
      <c r="H92" s="13"/>
    </row>
    <row r="93" spans="1:8" x14ac:dyDescent="0.2">
      <c r="A93" s="1">
        <v>45047</v>
      </c>
      <c r="B93" s="5">
        <v>2.618525</v>
      </c>
      <c r="C93" s="5">
        <v>-3.9949430000000001</v>
      </c>
      <c r="D93" s="5">
        <f t="shared" si="1"/>
        <v>3.9949430000000001</v>
      </c>
      <c r="E93" s="286">
        <f t="shared" ref="E93:E124" si="3">+C93+B93</f>
        <v>-1.3764180000000001</v>
      </c>
      <c r="G93" s="30"/>
      <c r="H93" s="13"/>
    </row>
    <row r="94" spans="1:8" x14ac:dyDescent="0.2">
      <c r="A94" s="1">
        <v>45078</v>
      </c>
      <c r="B94" s="5">
        <v>2.6042740000000002</v>
      </c>
      <c r="C94" s="5">
        <v>-3.827915</v>
      </c>
      <c r="D94" s="5">
        <f t="shared" ref="D94:D124" si="4">+C94*-1</f>
        <v>3.827915</v>
      </c>
      <c r="E94" s="286">
        <f t="shared" si="3"/>
        <v>-1.2236409999999998</v>
      </c>
      <c r="G94" s="30"/>
      <c r="H94" s="13"/>
    </row>
    <row r="95" spans="1:8" x14ac:dyDescent="0.2">
      <c r="A95" s="1">
        <v>45108</v>
      </c>
      <c r="B95" s="5">
        <v>2.3827410000000002</v>
      </c>
      <c r="C95" s="5">
        <v>-4.4119080000000004</v>
      </c>
      <c r="D95" s="5">
        <f t="shared" si="4"/>
        <v>4.4119080000000004</v>
      </c>
      <c r="E95" s="286">
        <f t="shared" si="3"/>
        <v>-2.0291670000000002</v>
      </c>
      <c r="G95" s="30"/>
      <c r="H95" s="13"/>
    </row>
    <row r="96" spans="1:8" x14ac:dyDescent="0.2">
      <c r="A96" s="1">
        <v>45139</v>
      </c>
      <c r="B96" s="5">
        <v>2.5829580000000001</v>
      </c>
      <c r="C96" s="5">
        <v>-4.1159499999999998</v>
      </c>
      <c r="D96" s="5">
        <f t="shared" si="4"/>
        <v>4.1159499999999998</v>
      </c>
      <c r="E96" s="286">
        <f t="shared" si="3"/>
        <v>-1.5329919999999997</v>
      </c>
      <c r="G96" s="30"/>
      <c r="H96" s="13"/>
    </row>
    <row r="97" spans="1:8" x14ac:dyDescent="0.2">
      <c r="A97" s="1">
        <v>45170</v>
      </c>
      <c r="B97" s="5">
        <v>2.5461</v>
      </c>
      <c r="C97" s="5">
        <v>-4.0346460000000004</v>
      </c>
      <c r="D97" s="5">
        <f t="shared" si="4"/>
        <v>4.0346460000000004</v>
      </c>
      <c r="E97" s="286">
        <f t="shared" si="3"/>
        <v>-1.4885460000000004</v>
      </c>
      <c r="G97" s="30"/>
      <c r="H97" s="13"/>
    </row>
    <row r="98" spans="1:8" x14ac:dyDescent="0.2">
      <c r="A98" s="1">
        <v>45200</v>
      </c>
      <c r="B98" s="5">
        <v>2.0019650000000002</v>
      </c>
      <c r="C98" s="5">
        <v>-4.2948300000000001</v>
      </c>
      <c r="D98" s="5">
        <f t="shared" si="4"/>
        <v>4.2948300000000001</v>
      </c>
      <c r="E98" s="286">
        <f t="shared" si="3"/>
        <v>-2.2928649999999999</v>
      </c>
      <c r="G98" s="30"/>
      <c r="H98" s="13"/>
    </row>
    <row r="99" spans="1:8" x14ac:dyDescent="0.2">
      <c r="A99" s="1">
        <v>45231</v>
      </c>
      <c r="B99" s="5">
        <v>2.997522</v>
      </c>
      <c r="C99" s="5">
        <v>-4.5761000000000003</v>
      </c>
      <c r="D99" s="5">
        <f t="shared" si="4"/>
        <v>4.5761000000000003</v>
      </c>
      <c r="E99" s="286">
        <f t="shared" si="3"/>
        <v>-1.5785780000000003</v>
      </c>
      <c r="G99" s="30"/>
      <c r="H99" s="13"/>
    </row>
    <row r="100" spans="1:8" x14ac:dyDescent="0.2">
      <c r="A100" s="1">
        <v>45261</v>
      </c>
      <c r="B100" s="5">
        <v>1.8000609999999999</v>
      </c>
      <c r="C100" s="5">
        <v>-4.9017249999999999</v>
      </c>
      <c r="D100" s="5">
        <f t="shared" si="4"/>
        <v>4.9017249999999999</v>
      </c>
      <c r="E100" s="286">
        <f t="shared" si="3"/>
        <v>-3.101664</v>
      </c>
      <c r="G100" s="30"/>
      <c r="H100" s="13"/>
    </row>
    <row r="101" spans="1:8" x14ac:dyDescent="0.2">
      <c r="A101" s="1">
        <v>45292</v>
      </c>
      <c r="B101" s="5">
        <v>2.57823</v>
      </c>
      <c r="C101" s="5">
        <v>-4.5012720000000002</v>
      </c>
      <c r="D101" s="5">
        <f t="shared" si="4"/>
        <v>4.5012720000000002</v>
      </c>
      <c r="E101" s="286">
        <f t="shared" si="3"/>
        <v>-1.9230420000000001</v>
      </c>
      <c r="G101" s="30"/>
      <c r="H101" s="13"/>
    </row>
    <row r="102" spans="1:8" x14ac:dyDescent="0.2">
      <c r="A102" s="1">
        <v>45323</v>
      </c>
      <c r="B102" s="5">
        <v>1.8767100000000001</v>
      </c>
      <c r="C102" s="5">
        <v>-4.5346140000000004</v>
      </c>
      <c r="D102" s="5">
        <f t="shared" si="4"/>
        <v>4.5346140000000004</v>
      </c>
      <c r="E102" s="286">
        <f t="shared" si="3"/>
        <v>-2.6579040000000003</v>
      </c>
      <c r="G102" s="30"/>
      <c r="H102" s="13"/>
    </row>
    <row r="103" spans="1:8" x14ac:dyDescent="0.2">
      <c r="A103" s="1">
        <v>45352</v>
      </c>
      <c r="B103" s="5">
        <v>1.8846540000000001</v>
      </c>
      <c r="C103" s="5">
        <v>-4.5472830000000002</v>
      </c>
      <c r="D103" s="5">
        <f t="shared" si="4"/>
        <v>4.5472830000000002</v>
      </c>
      <c r="E103" s="286">
        <f t="shared" si="3"/>
        <v>-2.6626289999999999</v>
      </c>
      <c r="G103" s="30"/>
      <c r="H103" s="13"/>
    </row>
    <row r="104" spans="1:8" x14ac:dyDescent="0.2">
      <c r="A104" s="1">
        <v>45383</v>
      </c>
      <c r="B104" s="5">
        <v>2.4776929999999999</v>
      </c>
      <c r="C104" s="5">
        <v>-4.363353</v>
      </c>
      <c r="D104" s="5">
        <f t="shared" si="4"/>
        <v>4.363353</v>
      </c>
      <c r="E104" s="286">
        <f t="shared" si="3"/>
        <v>-1.8856600000000001</v>
      </c>
      <c r="G104" s="30"/>
      <c r="H104" s="13"/>
    </row>
    <row r="105" spans="1:8" x14ac:dyDescent="0.2">
      <c r="A105" s="1">
        <v>45413</v>
      </c>
      <c r="B105" s="5">
        <v>2.939311</v>
      </c>
      <c r="C105" s="5">
        <v>-4.0849960000000003</v>
      </c>
      <c r="D105" s="5">
        <f t="shared" si="4"/>
        <v>4.0849960000000003</v>
      </c>
      <c r="E105" s="286">
        <f t="shared" si="3"/>
        <v>-1.1456850000000003</v>
      </c>
      <c r="G105" s="30"/>
      <c r="H105" s="13"/>
    </row>
    <row r="106" spans="1:8" x14ac:dyDescent="0.2">
      <c r="A106" s="1">
        <v>45444</v>
      </c>
      <c r="B106" s="5">
        <v>2.433119</v>
      </c>
      <c r="C106" s="5">
        <v>-4.7655969999999996</v>
      </c>
      <c r="D106" s="5">
        <f t="shared" si="4"/>
        <v>4.7655969999999996</v>
      </c>
      <c r="E106" s="286">
        <f t="shared" si="3"/>
        <v>-2.3324779999999996</v>
      </c>
      <c r="G106" s="30"/>
      <c r="H106" s="13"/>
    </row>
    <row r="107" spans="1:8" x14ac:dyDescent="0.2">
      <c r="A107" s="1">
        <v>45474</v>
      </c>
      <c r="B107" s="5">
        <v>2.930018</v>
      </c>
      <c r="C107" s="5">
        <v>-4.4273100000000003</v>
      </c>
      <c r="D107" s="5">
        <f t="shared" si="4"/>
        <v>4.4273100000000003</v>
      </c>
      <c r="E107" s="286">
        <f t="shared" si="3"/>
        <v>-1.4972920000000003</v>
      </c>
      <c r="G107" s="30"/>
      <c r="H107" s="13"/>
    </row>
    <row r="108" spans="1:8" x14ac:dyDescent="0.2">
      <c r="A108" s="1">
        <v>45505</v>
      </c>
      <c r="B108" s="5">
        <v>2.4180429999999999</v>
      </c>
      <c r="C108" s="5">
        <v>-5.1403160000000003</v>
      </c>
      <c r="D108" s="5">
        <f t="shared" si="4"/>
        <v>5.1403160000000003</v>
      </c>
      <c r="E108" s="286">
        <f t="shared" si="3"/>
        <v>-2.7222730000000004</v>
      </c>
      <c r="G108" s="30"/>
      <c r="H108" s="13"/>
    </row>
    <row r="109" spans="1:8" x14ac:dyDescent="0.2">
      <c r="A109" s="1">
        <v>45536</v>
      </c>
      <c r="B109" s="5">
        <v>2.7343660000000001</v>
      </c>
      <c r="C109" s="5">
        <v>-5.1336539999999999</v>
      </c>
      <c r="D109" s="5">
        <f t="shared" si="4"/>
        <v>5.1336539999999999</v>
      </c>
      <c r="E109" s="286">
        <f t="shared" si="3"/>
        <v>-2.3992879999999999</v>
      </c>
      <c r="G109" s="30"/>
      <c r="H109" s="13"/>
    </row>
    <row r="110" spans="1:8" x14ac:dyDescent="0.2">
      <c r="A110" s="1">
        <v>45566</v>
      </c>
      <c r="B110" s="5">
        <v>2.2302580645000001</v>
      </c>
      <c r="C110" s="5">
        <v>-5.4049793822999996</v>
      </c>
      <c r="D110" s="5">
        <f t="shared" si="4"/>
        <v>5.4049793822999996</v>
      </c>
      <c r="E110" s="286">
        <f t="shared" si="3"/>
        <v>-3.1747213177999996</v>
      </c>
      <c r="G110" s="30"/>
      <c r="H110" s="13"/>
    </row>
    <row r="111" spans="1:8" x14ac:dyDescent="0.2">
      <c r="A111" s="1">
        <v>45597</v>
      </c>
      <c r="B111" s="5">
        <v>2.6914004667000002</v>
      </c>
      <c r="C111" s="5">
        <v>-5.4070403221000003</v>
      </c>
      <c r="D111" s="5">
        <f t="shared" si="4"/>
        <v>5.4070403221000003</v>
      </c>
      <c r="E111" s="286">
        <f t="shared" si="3"/>
        <v>-2.7156398554000001</v>
      </c>
      <c r="G111" s="30"/>
      <c r="H111" s="13"/>
    </row>
    <row r="112" spans="1:8" x14ac:dyDescent="0.2">
      <c r="A112" s="1">
        <v>45627</v>
      </c>
      <c r="B112" s="5">
        <v>2.2484359999999999</v>
      </c>
      <c r="C112" s="5">
        <v>-5.2516410000000002</v>
      </c>
      <c r="D112" s="5">
        <f t="shared" si="4"/>
        <v>5.2516410000000002</v>
      </c>
      <c r="E112" s="286">
        <f t="shared" si="3"/>
        <v>-3.0032050000000003</v>
      </c>
      <c r="G112" s="30"/>
      <c r="H112" s="13"/>
    </row>
    <row r="113" spans="1:8" x14ac:dyDescent="0.2">
      <c r="A113" s="1">
        <v>45658</v>
      </c>
      <c r="B113" s="5">
        <v>2.1348750000000001</v>
      </c>
      <c r="C113" s="5">
        <v>-4.3211659999999998</v>
      </c>
      <c r="D113" s="5">
        <f t="shared" si="4"/>
        <v>4.3211659999999998</v>
      </c>
      <c r="E113" s="286">
        <f t="shared" si="3"/>
        <v>-2.1862909999999998</v>
      </c>
      <c r="G113" s="30"/>
      <c r="H113" s="13"/>
    </row>
    <row r="114" spans="1:8" x14ac:dyDescent="0.2">
      <c r="A114" s="1">
        <v>45689</v>
      </c>
      <c r="B114" s="5">
        <v>1.598587</v>
      </c>
      <c r="C114" s="5">
        <v>-4.5206119999999999</v>
      </c>
      <c r="D114" s="5">
        <f t="shared" si="4"/>
        <v>4.5206119999999999</v>
      </c>
      <c r="E114" s="286">
        <f t="shared" si="3"/>
        <v>-2.9220249999999997</v>
      </c>
      <c r="G114" s="30"/>
      <c r="H114" s="13"/>
    </row>
    <row r="115" spans="1:8" x14ac:dyDescent="0.2">
      <c r="A115" s="1">
        <v>45717</v>
      </c>
      <c r="B115" s="5">
        <v>1.9209689999999999</v>
      </c>
      <c r="C115" s="5">
        <v>-4.7141010000000003</v>
      </c>
      <c r="D115" s="5">
        <f t="shared" si="4"/>
        <v>4.7141010000000003</v>
      </c>
      <c r="E115" s="286">
        <f t="shared" si="3"/>
        <v>-2.7931320000000004</v>
      </c>
      <c r="G115" s="30"/>
      <c r="H115" s="13"/>
    </row>
    <row r="116" spans="1:8" x14ac:dyDescent="0.2">
      <c r="A116" s="1">
        <v>45748</v>
      </c>
      <c r="B116" s="5">
        <v>1.950177</v>
      </c>
      <c r="C116" s="5">
        <v>-4.3119550000000002</v>
      </c>
      <c r="D116" s="5">
        <f t="shared" si="4"/>
        <v>4.3119550000000002</v>
      </c>
      <c r="E116" s="286">
        <f t="shared" si="3"/>
        <v>-2.3617780000000002</v>
      </c>
      <c r="G116" s="30"/>
      <c r="H116" s="13"/>
    </row>
    <row r="117" spans="1:8" x14ac:dyDescent="0.2">
      <c r="A117" s="1">
        <v>45778</v>
      </c>
      <c r="B117" s="5">
        <v>2.2477170000000002</v>
      </c>
      <c r="C117" s="5">
        <v>-4.0815999999999999</v>
      </c>
      <c r="D117" s="5">
        <f t="shared" si="4"/>
        <v>4.0815999999999999</v>
      </c>
      <c r="E117" s="286">
        <f t="shared" si="3"/>
        <v>-1.8338829999999997</v>
      </c>
      <c r="G117" s="30"/>
      <c r="H117" s="13"/>
    </row>
    <row r="118" spans="1:8" x14ac:dyDescent="0.2">
      <c r="A118" s="1">
        <v>45809</v>
      </c>
      <c r="B118" s="5">
        <v>2.0327500000000001</v>
      </c>
      <c r="C118" s="5">
        <v>-4.5451370000000004</v>
      </c>
      <c r="D118" s="5">
        <f t="shared" si="4"/>
        <v>4.5451370000000004</v>
      </c>
      <c r="E118" s="286">
        <f t="shared" si="3"/>
        <v>-2.5123870000000004</v>
      </c>
      <c r="G118" s="30"/>
      <c r="H118" s="13"/>
    </row>
    <row r="119" spans="1:8" x14ac:dyDescent="0.2">
      <c r="A119" s="1">
        <v>45839</v>
      </c>
      <c r="B119" s="5">
        <v>2.0110730000000001</v>
      </c>
      <c r="C119" s="5">
        <v>-4.2468779999999997</v>
      </c>
      <c r="D119" s="5">
        <f t="shared" si="4"/>
        <v>4.2468779999999997</v>
      </c>
      <c r="E119" s="286">
        <f t="shared" si="3"/>
        <v>-2.2358049999999996</v>
      </c>
      <c r="G119" s="30"/>
      <c r="H119" s="13"/>
    </row>
    <row r="120" spans="1:8" x14ac:dyDescent="0.2">
      <c r="A120" s="1">
        <v>45870</v>
      </c>
      <c r="B120" s="5">
        <v>2.0212629999999998</v>
      </c>
      <c r="C120" s="5">
        <v>-4.550834</v>
      </c>
      <c r="D120" s="5">
        <f t="shared" si="4"/>
        <v>4.550834</v>
      </c>
      <c r="E120" s="286">
        <f t="shared" si="3"/>
        <v>-2.5295710000000002</v>
      </c>
      <c r="G120" s="30"/>
      <c r="H120" s="13"/>
    </row>
    <row r="121" spans="1:8" x14ac:dyDescent="0.2">
      <c r="A121" s="1">
        <v>45901</v>
      </c>
      <c r="B121" s="5">
        <v>1.858814</v>
      </c>
      <c r="C121" s="5">
        <v>-4.3723729999999996</v>
      </c>
      <c r="D121" s="5">
        <f t="shared" si="4"/>
        <v>4.3723729999999996</v>
      </c>
      <c r="E121" s="286">
        <f t="shared" si="3"/>
        <v>-2.5135589999999999</v>
      </c>
      <c r="G121" s="30"/>
      <c r="H121" s="13"/>
    </row>
    <row r="122" spans="1:8" x14ac:dyDescent="0.2">
      <c r="A122" s="1">
        <v>45931</v>
      </c>
      <c r="B122" s="5">
        <v>1.6577789999999999</v>
      </c>
      <c r="C122" s="5">
        <v>-4.0882290000000001</v>
      </c>
      <c r="D122" s="5">
        <f t="shared" si="4"/>
        <v>4.0882290000000001</v>
      </c>
      <c r="E122" s="286">
        <f t="shared" si="3"/>
        <v>-2.4304500000000004</v>
      </c>
      <c r="G122" s="30"/>
      <c r="H122" s="13"/>
    </row>
    <row r="123" spans="1:8" x14ac:dyDescent="0.2">
      <c r="A123" s="1">
        <v>45962</v>
      </c>
      <c r="B123" s="5">
        <v>1.719087</v>
      </c>
      <c r="C123" s="5">
        <v>-4.545045</v>
      </c>
      <c r="D123" s="5">
        <f t="shared" si="4"/>
        <v>4.545045</v>
      </c>
      <c r="E123" s="286">
        <f t="shared" si="3"/>
        <v>-2.825958</v>
      </c>
      <c r="G123" s="30"/>
      <c r="H123" s="13"/>
    </row>
    <row r="124" spans="1:8" x14ac:dyDescent="0.2">
      <c r="A124" s="1">
        <v>45992</v>
      </c>
      <c r="B124" s="5">
        <v>1.523601</v>
      </c>
      <c r="C124" s="5">
        <v>-4.9054549999999999</v>
      </c>
      <c r="D124" s="5">
        <f t="shared" si="4"/>
        <v>4.9054549999999999</v>
      </c>
      <c r="E124" s="286">
        <f t="shared" si="3"/>
        <v>-3.3818539999999997</v>
      </c>
      <c r="G124" s="30"/>
      <c r="H124" s="13"/>
    </row>
    <row r="125" spans="1:8" x14ac:dyDescent="0.2">
      <c r="A125" s="1"/>
      <c r="B125" s="5"/>
      <c r="C125" s="5"/>
      <c r="D125" s="286"/>
      <c r="G125" s="30"/>
      <c r="H125" s="13"/>
    </row>
    <row r="126" spans="1:8" x14ac:dyDescent="0.2">
      <c r="A126" s="278" t="s">
        <v>1007</v>
      </c>
    </row>
    <row r="127" spans="1:8" x14ac:dyDescent="0.2">
      <c r="A127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129" spans="1:2" x14ac:dyDescent="0.2">
      <c r="A129" s="3"/>
      <c r="B129" s="4" t="s">
        <v>342</v>
      </c>
    </row>
    <row r="130" spans="1:2" x14ac:dyDescent="0.2">
      <c r="A130" s="13">
        <v>83</v>
      </c>
      <c r="B130">
        <v>0</v>
      </c>
    </row>
    <row r="131" spans="1:2" x14ac:dyDescent="0.2">
      <c r="A131" s="13">
        <v>83</v>
      </c>
      <c r="B131">
        <v>1</v>
      </c>
    </row>
  </sheetData>
  <hyperlinks>
    <hyperlink ref="A3" location="Contents!A1" display="Return to Contents" xr:uid="{00000000-0004-0000-1500-000000000000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>
    <pageSetUpPr fitToPage="1"/>
  </sheetPr>
  <dimension ref="A2:Y44"/>
  <sheetViews>
    <sheetView workbookViewId="0"/>
  </sheetViews>
  <sheetFormatPr defaultColWidth="9.28515625" defaultRowHeight="15" x14ac:dyDescent="0.25"/>
  <cols>
    <col min="1" max="1" width="9.28515625" style="136"/>
    <col min="2" max="2" width="13.7109375" style="136" customWidth="1"/>
    <col min="3" max="3" width="15" style="136" customWidth="1"/>
    <col min="4" max="4" width="7.7109375" style="136" customWidth="1"/>
    <col min="5" max="5" width="6" style="136" customWidth="1"/>
    <col min="6" max="6" width="7.7109375" style="136" customWidth="1"/>
    <col min="7" max="7" width="6" style="136" customWidth="1"/>
    <col min="8" max="8" width="6.28515625" style="136" customWidth="1"/>
    <col min="9" max="16" width="9.28515625" style="136"/>
    <col min="17" max="17" width="15.7109375" style="136" customWidth="1"/>
    <col min="18" max="24" width="9.28515625" style="136"/>
    <col min="25" max="25" width="27" style="136" customWidth="1"/>
    <col min="26" max="16384" width="9.28515625" style="136"/>
  </cols>
  <sheetData>
    <row r="2" spans="1:25" ht="15.75" x14ac:dyDescent="0.25">
      <c r="A2" s="31" t="s">
        <v>977</v>
      </c>
      <c r="N2" s="289"/>
    </row>
    <row r="3" spans="1:25" x14ac:dyDescent="0.25">
      <c r="A3" s="16" t="s">
        <v>16</v>
      </c>
      <c r="N3"/>
    </row>
    <row r="4" spans="1:25" x14ac:dyDescent="0.25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  <c r="Y4" s="138"/>
    </row>
    <row r="5" spans="1:25" x14ac:dyDescent="0.25">
      <c r="A5" s="150"/>
      <c r="B5" s="150"/>
      <c r="C5" s="150"/>
      <c r="D5" s="150"/>
      <c r="E5" s="150"/>
      <c r="F5" s="150"/>
      <c r="G5" s="150"/>
      <c r="H5" s="150"/>
      <c r="I5" s="150"/>
      <c r="J5" s="150"/>
      <c r="K5" s="150"/>
      <c r="Q5" s="142" t="s">
        <v>343</v>
      </c>
      <c r="R5" s="143"/>
      <c r="Y5" s="139"/>
    </row>
    <row r="6" spans="1:25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Q6" s="234" t="s">
        <v>345</v>
      </c>
      <c r="R6" s="235" t="s">
        <v>344</v>
      </c>
      <c r="Y6" s="139"/>
    </row>
    <row r="7" spans="1:25" x14ac:dyDescent="0.25">
      <c r="A7" s="150"/>
      <c r="B7" s="150"/>
      <c r="C7" s="150"/>
      <c r="D7" s="150"/>
      <c r="E7" s="150"/>
      <c r="F7" s="150"/>
      <c r="G7" s="150"/>
      <c r="H7" s="150"/>
      <c r="I7" s="150"/>
      <c r="J7" s="150"/>
      <c r="K7" s="150"/>
      <c r="Q7" s="236" t="s">
        <v>235</v>
      </c>
      <c r="R7" s="237" t="s">
        <v>346</v>
      </c>
      <c r="Y7" s="139"/>
    </row>
    <row r="8" spans="1:25" x14ac:dyDescent="0.25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Q8" s="236" t="s">
        <v>233</v>
      </c>
      <c r="R8" s="237" t="s">
        <v>347</v>
      </c>
      <c r="Y8" s="139"/>
    </row>
    <row r="9" spans="1:25" x14ac:dyDescent="0.25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Q9" s="238" t="s">
        <v>234</v>
      </c>
      <c r="R9" s="239" t="s">
        <v>348</v>
      </c>
      <c r="Y9" s="139"/>
    </row>
    <row r="10" spans="1:25" x14ac:dyDescent="0.2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Y10" s="139"/>
    </row>
    <row r="11" spans="1:25" x14ac:dyDescent="0.25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Y11" s="139"/>
    </row>
    <row r="12" spans="1:25" x14ac:dyDescent="0.25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Y12" s="139"/>
    </row>
    <row r="13" spans="1:25" x14ac:dyDescent="0.2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Y13" s="139"/>
    </row>
    <row r="14" spans="1:25" x14ac:dyDescent="0.2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Y14" s="139"/>
    </row>
    <row r="15" spans="1:25" x14ac:dyDescent="0.2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Y15" s="139"/>
    </row>
    <row r="16" spans="1:25" x14ac:dyDescent="0.25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Y16" s="139"/>
    </row>
    <row r="17" spans="1:25" x14ac:dyDescent="0.25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Y17" s="139"/>
    </row>
    <row r="18" spans="1:25" x14ac:dyDescent="0.2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Y18" s="139"/>
    </row>
    <row r="19" spans="1:25" x14ac:dyDescent="0.25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Y19" s="139"/>
    </row>
    <row r="20" spans="1:25" x14ac:dyDescent="0.25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Y20" s="138"/>
    </row>
    <row r="21" spans="1:25" x14ac:dyDescent="0.25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Y21" s="139"/>
    </row>
    <row r="22" spans="1:25" x14ac:dyDescent="0.25">
      <c r="Y22" s="139"/>
    </row>
    <row r="23" spans="1:25" x14ac:dyDescent="0.25">
      <c r="Y23" s="139"/>
    </row>
    <row r="24" spans="1:25" x14ac:dyDescent="0.25">
      <c r="Y24" s="139"/>
    </row>
    <row r="25" spans="1:25" x14ac:dyDescent="0.25">
      <c r="B25" s="136" t="s">
        <v>12</v>
      </c>
      <c r="C25" s="136">
        <v>2004</v>
      </c>
      <c r="D25" s="136">
        <f>C25+1</f>
        <v>2005</v>
      </c>
      <c r="E25" s="136">
        <f t="shared" ref="E25:W25" si="0">D25+1</f>
        <v>2006</v>
      </c>
      <c r="F25" s="136">
        <f t="shared" si="0"/>
        <v>2007</v>
      </c>
      <c r="G25" s="136">
        <f t="shared" si="0"/>
        <v>2008</v>
      </c>
      <c r="H25" s="136">
        <f t="shared" si="0"/>
        <v>2009</v>
      </c>
      <c r="I25" s="136">
        <f t="shared" si="0"/>
        <v>2010</v>
      </c>
      <c r="J25" s="136">
        <f t="shared" si="0"/>
        <v>2011</v>
      </c>
      <c r="K25" s="136">
        <f t="shared" si="0"/>
        <v>2012</v>
      </c>
      <c r="L25" s="136">
        <f t="shared" si="0"/>
        <v>2013</v>
      </c>
      <c r="M25" s="136">
        <f t="shared" si="0"/>
        <v>2014</v>
      </c>
      <c r="N25" s="136">
        <f t="shared" si="0"/>
        <v>2015</v>
      </c>
      <c r="O25" s="136">
        <f t="shared" si="0"/>
        <v>2016</v>
      </c>
      <c r="P25" s="136">
        <f t="shared" si="0"/>
        <v>2017</v>
      </c>
      <c r="Q25" s="136">
        <f t="shared" si="0"/>
        <v>2018</v>
      </c>
      <c r="R25" s="136">
        <f t="shared" si="0"/>
        <v>2019</v>
      </c>
      <c r="S25" s="136">
        <f t="shared" si="0"/>
        <v>2020</v>
      </c>
      <c r="T25" s="136">
        <f t="shared" si="0"/>
        <v>2021</v>
      </c>
      <c r="U25" s="136">
        <f t="shared" si="0"/>
        <v>2022</v>
      </c>
      <c r="V25" s="136">
        <f t="shared" si="0"/>
        <v>2023</v>
      </c>
      <c r="W25" s="136">
        <f t="shared" si="0"/>
        <v>2024</v>
      </c>
      <c r="X25" s="136">
        <f>W25+1</f>
        <v>2025</v>
      </c>
      <c r="Y25" s="139"/>
    </row>
    <row r="26" spans="1:25" x14ac:dyDescent="0.25">
      <c r="A26" s="155"/>
      <c r="B26" s="264" t="s">
        <v>345</v>
      </c>
      <c r="C26" s="265">
        <v>0.18103860383000001</v>
      </c>
      <c r="D26" s="265">
        <v>0.19568473973</v>
      </c>
      <c r="E26" s="265">
        <v>0.18233403288</v>
      </c>
      <c r="F26" s="265">
        <v>0.13933212603</v>
      </c>
      <c r="G26" s="265">
        <v>0.13245945081999999</v>
      </c>
      <c r="H26" s="265">
        <v>6.2311679452000002E-2</v>
      </c>
      <c r="I26" s="265">
        <v>1.1957958903999999E-2</v>
      </c>
      <c r="J26" s="265">
        <v>-1.4400073972999999E-2</v>
      </c>
      <c r="K26" s="265">
        <v>-5.4726661202000003E-2</v>
      </c>
      <c r="L26" s="265">
        <v>-0.17501173425</v>
      </c>
      <c r="M26" s="265">
        <v>-0.31520097260000002</v>
      </c>
      <c r="N26" s="265">
        <v>-0.4912113863</v>
      </c>
      <c r="O26" s="265">
        <v>-0.65689627321999999</v>
      </c>
      <c r="P26" s="265">
        <v>-0.75761447671000004</v>
      </c>
      <c r="Q26" s="265">
        <v>-0.79254433699000004</v>
      </c>
      <c r="R26" s="265">
        <v>-0.94905866848999998</v>
      </c>
      <c r="S26" s="265">
        <v>-1.1357285792</v>
      </c>
      <c r="T26" s="265">
        <v>-1.1984581342</v>
      </c>
      <c r="U26" s="265">
        <v>-1.2717028136999999</v>
      </c>
      <c r="V26" s="265">
        <v>-1.4956596931999999</v>
      </c>
      <c r="W26" s="265">
        <v>-1.6464330764999999</v>
      </c>
      <c r="X26" s="265">
        <v>-1.6773721014</v>
      </c>
      <c r="Y26" s="139"/>
    </row>
    <row r="27" spans="1:25" x14ac:dyDescent="0.25">
      <c r="A27" s="155"/>
      <c r="B27" s="155" t="s">
        <v>235</v>
      </c>
      <c r="C27" s="137">
        <v>4.0382786885000002E-4</v>
      </c>
      <c r="D27" s="137">
        <v>6.3250958904E-4</v>
      </c>
      <c r="E27" s="137">
        <v>4.1865753424999999E-4</v>
      </c>
      <c r="F27" s="137">
        <v>3.2271780822000002E-4</v>
      </c>
      <c r="G27" s="137">
        <v>3.3015027321999998E-4</v>
      </c>
      <c r="H27" s="137">
        <v>3.5024383561999998E-4</v>
      </c>
      <c r="I27" s="137">
        <v>3.6975890411000001E-4</v>
      </c>
      <c r="J27" s="137">
        <v>3.2614520548E-4</v>
      </c>
      <c r="K27" s="137">
        <v>3.1421311475000001E-4</v>
      </c>
      <c r="L27" s="137">
        <v>3.3705205479000002E-4</v>
      </c>
      <c r="M27" s="137">
        <v>-3.7509539725999998E-2</v>
      </c>
      <c r="N27" s="137">
        <v>-6.4611095889999998E-2</v>
      </c>
      <c r="O27" s="137">
        <v>-9.4826969945000006E-2</v>
      </c>
      <c r="P27" s="137">
        <v>-0.17759438082000001</v>
      </c>
      <c r="Q27" s="137">
        <v>-0.25591668766999998</v>
      </c>
      <c r="R27" s="137">
        <v>-0.27696658355999998</v>
      </c>
      <c r="S27" s="137">
        <v>-0.27068763115</v>
      </c>
      <c r="T27" s="137">
        <v>-0.36927176711999998</v>
      </c>
      <c r="U27" s="137">
        <v>-0.41886086574999998</v>
      </c>
      <c r="V27" s="137">
        <v>-0.47107678081999999</v>
      </c>
      <c r="W27" s="137">
        <v>-0.48186098578999997</v>
      </c>
      <c r="X27" s="137">
        <v>-0.51823393396999995</v>
      </c>
      <c r="Y27" s="139"/>
    </row>
    <row r="28" spans="1:25" x14ac:dyDescent="0.25">
      <c r="A28" s="155"/>
      <c r="B28" s="155" t="s">
        <v>233</v>
      </c>
      <c r="C28" s="137">
        <v>3.8184125683000003E-2</v>
      </c>
      <c r="D28" s="137">
        <v>7.8523120547999994E-2</v>
      </c>
      <c r="E28" s="137">
        <v>9.3106786301E-2</v>
      </c>
      <c r="F28" s="137">
        <v>5.0729624658000003E-2</v>
      </c>
      <c r="G28" s="137">
        <v>5.3002699453999998E-2</v>
      </c>
      <c r="H28" s="137">
        <v>1.9929290411E-2</v>
      </c>
      <c r="I28" s="137">
        <v>8.9496931506999992E-3</v>
      </c>
      <c r="J28" s="137">
        <v>4.8309589041000003E-4</v>
      </c>
      <c r="K28" s="137">
        <v>-1.3427868852E-3</v>
      </c>
      <c r="L28" s="137">
        <v>-8.9113945205000003E-3</v>
      </c>
      <c r="M28" s="137">
        <v>-5.6082010958999999E-2</v>
      </c>
      <c r="N28" s="137">
        <v>-8.3071605478999999E-2</v>
      </c>
      <c r="O28" s="137">
        <v>-9.1469770492000002E-2</v>
      </c>
      <c r="P28" s="137">
        <v>-0.10744454795</v>
      </c>
      <c r="Q28" s="137">
        <v>-0.17350081096</v>
      </c>
      <c r="R28" s="137">
        <v>-0.22629719726</v>
      </c>
      <c r="S28" s="137">
        <v>-0.32320968851999998</v>
      </c>
      <c r="T28" s="137">
        <v>-0.37169570684999997</v>
      </c>
      <c r="U28" s="137">
        <v>-0.37326026026999998</v>
      </c>
      <c r="V28" s="137">
        <v>-0.39508557533999999</v>
      </c>
      <c r="W28" s="137">
        <v>-0.44136479208000001</v>
      </c>
      <c r="X28" s="137">
        <v>-0.52008870136999996</v>
      </c>
      <c r="Y28" s="139"/>
    </row>
    <row r="29" spans="1:25" x14ac:dyDescent="0.25">
      <c r="A29" s="155"/>
      <c r="B29" s="155" t="s">
        <v>234</v>
      </c>
      <c r="C29" s="137">
        <v>4.0103338798000002E-2</v>
      </c>
      <c r="D29" s="137">
        <v>4.0064265752999997E-2</v>
      </c>
      <c r="E29" s="137">
        <v>1.5807350684999999E-2</v>
      </c>
      <c r="F29" s="137">
        <v>1.5858863014E-2</v>
      </c>
      <c r="G29" s="137">
        <v>-1.2047642076999999E-2</v>
      </c>
      <c r="H29" s="137">
        <v>-2.748810137E-2</v>
      </c>
      <c r="I29" s="137">
        <v>-6.2864821917999998E-3</v>
      </c>
      <c r="J29" s="137">
        <v>-5.2482635616000001E-2</v>
      </c>
      <c r="K29" s="137">
        <v>-8.8676674863000002E-2</v>
      </c>
      <c r="L29" s="137">
        <v>-0.10312920822</v>
      </c>
      <c r="M29" s="137">
        <v>-0.15163440274000001</v>
      </c>
      <c r="N29" s="137">
        <v>-0.17159646848999999</v>
      </c>
      <c r="O29" s="137">
        <v>-0.18785296721</v>
      </c>
      <c r="P29" s="137">
        <v>-0.16575204658000001</v>
      </c>
      <c r="Q29" s="137">
        <v>-0.18254033424999999</v>
      </c>
      <c r="R29" s="137">
        <v>-0.17101643835999999</v>
      </c>
      <c r="S29" s="137">
        <v>-0.19168844262000001</v>
      </c>
      <c r="T29" s="137">
        <v>-0.19633565753000001</v>
      </c>
      <c r="U29" s="137">
        <v>-0.17136379726000001</v>
      </c>
      <c r="V29" s="137">
        <v>-0.14996823288</v>
      </c>
      <c r="W29" s="137">
        <v>-0.13859719508000001</v>
      </c>
      <c r="X29" s="137">
        <v>-0.17019225616</v>
      </c>
      <c r="Y29" s="139"/>
    </row>
    <row r="30" spans="1:25" x14ac:dyDescent="0.25">
      <c r="B30" s="266" t="s">
        <v>349</v>
      </c>
      <c r="C30" s="267">
        <f t="shared" ref="C30:X30" si="1">+SUM(C26:C29)</f>
        <v>0.25972989617984998</v>
      </c>
      <c r="D30" s="267">
        <f t="shared" si="1"/>
        <v>0.31490463562003995</v>
      </c>
      <c r="E30" s="267">
        <f t="shared" si="1"/>
        <v>0.29166682740025002</v>
      </c>
      <c r="F30" s="267">
        <f t="shared" si="1"/>
        <v>0.20624333151021998</v>
      </c>
      <c r="G30" s="267">
        <f t="shared" si="1"/>
        <v>0.17374465847022</v>
      </c>
      <c r="H30" s="267">
        <f t="shared" si="1"/>
        <v>5.5103112328620002E-2</v>
      </c>
      <c r="I30" s="267">
        <f t="shared" si="1"/>
        <v>1.4990928767010001E-2</v>
      </c>
      <c r="J30" s="267">
        <f t="shared" si="1"/>
        <v>-6.6073468493109994E-2</v>
      </c>
      <c r="K30" s="267">
        <f t="shared" si="1"/>
        <v>-0.14443190983545001</v>
      </c>
      <c r="L30" s="267">
        <f t="shared" si="1"/>
        <v>-0.28671528493570997</v>
      </c>
      <c r="M30" s="267">
        <f t="shared" si="1"/>
        <v>-0.56042692602500011</v>
      </c>
      <c r="N30" s="267">
        <f t="shared" si="1"/>
        <v>-0.8104905561589999</v>
      </c>
      <c r="O30" s="267">
        <f t="shared" si="1"/>
        <v>-1.0310459808670001</v>
      </c>
      <c r="P30" s="267">
        <f t="shared" si="1"/>
        <v>-1.2084054520600001</v>
      </c>
      <c r="Q30" s="267">
        <f t="shared" si="1"/>
        <v>-1.40450216987</v>
      </c>
      <c r="R30" s="267">
        <f t="shared" si="1"/>
        <v>-1.6233388876699999</v>
      </c>
      <c r="S30" s="267">
        <f t="shared" si="1"/>
        <v>-1.92131434149</v>
      </c>
      <c r="T30" s="267">
        <f t="shared" si="1"/>
        <v>-2.1357612656999998</v>
      </c>
      <c r="U30" s="267">
        <f t="shared" si="1"/>
        <v>-2.23518773698</v>
      </c>
      <c r="V30" s="267">
        <f t="shared" si="1"/>
        <v>-2.5117902822399998</v>
      </c>
      <c r="W30" s="267">
        <f t="shared" si="1"/>
        <v>-2.7082560494499996</v>
      </c>
      <c r="X30" s="267">
        <f t="shared" si="1"/>
        <v>-2.8858869928999997</v>
      </c>
      <c r="Y30" s="140"/>
    </row>
    <row r="31" spans="1:25" x14ac:dyDescent="0.25">
      <c r="Y31" s="139"/>
    </row>
    <row r="32" spans="1:25" x14ac:dyDescent="0.25">
      <c r="B32" s="278" t="s">
        <v>1007</v>
      </c>
    </row>
    <row r="42" spans="2:3" x14ac:dyDescent="0.25">
      <c r="B42" s="4"/>
      <c r="C42" s="4" t="s">
        <v>342</v>
      </c>
    </row>
    <row r="43" spans="2:3" x14ac:dyDescent="0.25">
      <c r="B43">
        <v>20.5</v>
      </c>
      <c r="C43" s="5">
        <v>0</v>
      </c>
    </row>
    <row r="44" spans="2:3" x14ac:dyDescent="0.25">
      <c r="B44">
        <v>20.5</v>
      </c>
      <c r="C44" s="5">
        <v>2.5</v>
      </c>
    </row>
  </sheetData>
  <hyperlinks>
    <hyperlink ref="A3" location="Contents!A1" display="Return to Contents" xr:uid="{00000000-0004-0000-1600-000000000000}"/>
  </hyperlinks>
  <pageMargins left="0.7" right="0.7" top="0.75" bottom="0.75" header="0.3" footer="0.3"/>
  <pageSetup scale="5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>
    <pageSetUpPr fitToPage="1"/>
  </sheetPr>
  <dimension ref="A2:R134"/>
  <sheetViews>
    <sheetView workbookViewId="0"/>
  </sheetViews>
  <sheetFormatPr defaultRowHeight="12.75" x14ac:dyDescent="0.2"/>
  <cols>
    <col min="10" max="11" width="9.28515625" hidden="1" customWidth="1"/>
    <col min="17" max="17" width="15.42578125" customWidth="1"/>
    <col min="18" max="18" width="10.7109375" customWidth="1"/>
  </cols>
  <sheetData>
    <row r="2" spans="1:18" ht="15.75" x14ac:dyDescent="0.25">
      <c r="A2" s="31" t="s">
        <v>977</v>
      </c>
    </row>
    <row r="3" spans="1:18" x14ac:dyDescent="0.2">
      <c r="A3" s="16" t="s">
        <v>16</v>
      </c>
    </row>
    <row r="5" spans="1:18" x14ac:dyDescent="0.2">
      <c r="Q5" s="142" t="s">
        <v>343</v>
      </c>
      <c r="R5" s="143"/>
    </row>
    <row r="6" spans="1:18" x14ac:dyDescent="0.2">
      <c r="Q6" s="178" t="s">
        <v>386</v>
      </c>
      <c r="R6" s="173" t="s">
        <v>272</v>
      </c>
    </row>
    <row r="24" spans="2:11" x14ac:dyDescent="0.2">
      <c r="B24" s="32" t="s">
        <v>49</v>
      </c>
      <c r="C24" s="33"/>
      <c r="D24" s="33"/>
      <c r="E24" s="33"/>
      <c r="F24" s="33"/>
    </row>
    <row r="25" spans="2:11" x14ac:dyDescent="0.2">
      <c r="B25" s="32" t="s">
        <v>50</v>
      </c>
      <c r="C25" s="33"/>
      <c r="D25" s="33"/>
      <c r="E25" s="33"/>
      <c r="F25" s="33"/>
      <c r="H25" s="464">
        <v>0.95</v>
      </c>
      <c r="I25" s="464"/>
    </row>
    <row r="26" spans="2:11" x14ac:dyDescent="0.2">
      <c r="J26" s="482"/>
      <c r="K26" s="482"/>
    </row>
    <row r="27" spans="2:11" x14ac:dyDescent="0.2">
      <c r="B27" s="34"/>
      <c r="C27" s="34" t="s">
        <v>51</v>
      </c>
      <c r="D27" s="34" t="s">
        <v>52</v>
      </c>
      <c r="E27" s="34" t="s">
        <v>53</v>
      </c>
      <c r="F27" s="34" t="s">
        <v>54</v>
      </c>
      <c r="G27" s="34" t="s">
        <v>55</v>
      </c>
      <c r="H27" s="465" t="s">
        <v>56</v>
      </c>
      <c r="I27" s="465"/>
      <c r="J27" s="465"/>
      <c r="K27" s="465"/>
    </row>
    <row r="28" spans="2:11" x14ac:dyDescent="0.2">
      <c r="B28" s="35" t="s">
        <v>1</v>
      </c>
      <c r="C28" s="35" t="s">
        <v>3</v>
      </c>
      <c r="D28" s="35" t="s">
        <v>0</v>
      </c>
      <c r="E28" s="35" t="s">
        <v>3</v>
      </c>
      <c r="F28" s="36" t="s">
        <v>57</v>
      </c>
      <c r="G28" s="35" t="s">
        <v>58</v>
      </c>
      <c r="H28" s="35" t="s">
        <v>59</v>
      </c>
      <c r="I28" s="35" t="s">
        <v>37</v>
      </c>
      <c r="J28" s="34"/>
      <c r="K28" s="34"/>
    </row>
    <row r="29" spans="2:11" x14ac:dyDescent="0.2">
      <c r="B29" s="105">
        <v>43466</v>
      </c>
      <c r="C29" s="106">
        <v>3.109</v>
      </c>
      <c r="D29" s="44" t="e">
        <v>#N/A</v>
      </c>
      <c r="E29" s="44" t="e">
        <v>#N/A</v>
      </c>
      <c r="F29" s="46" t="e">
        <v>#N/A</v>
      </c>
      <c r="G29" s="45" t="e">
        <v>#N/A</v>
      </c>
      <c r="H29" s="44" t="e">
        <f t="shared" ref="H29:H76" si="0">$E29*EXP((+NORMSINV((1-$H$25)/2)*$F29*SQRT($G29/252)))</f>
        <v>#N/A</v>
      </c>
      <c r="I29" s="44" t="e">
        <f t="shared" ref="I29:I76" si="1">$E29*EXP(-NORMSINV((1-$H$25)/2)*$F29*SQRT($G29/252))</f>
        <v>#N/A</v>
      </c>
      <c r="J29" s="34"/>
      <c r="K29" s="34"/>
    </row>
    <row r="30" spans="2:11" x14ac:dyDescent="0.2">
      <c r="B30" s="41">
        <v>43497</v>
      </c>
      <c r="C30" s="106">
        <v>2.6909999999999998</v>
      </c>
      <c r="D30" s="44" t="e">
        <v>#N/A</v>
      </c>
      <c r="E30" s="37" t="e">
        <v>#N/A</v>
      </c>
      <c r="F30" s="47" t="e">
        <v>#N/A</v>
      </c>
      <c r="G30" s="38" t="e">
        <v>#N/A</v>
      </c>
      <c r="H30" s="37" t="e">
        <f t="shared" si="0"/>
        <v>#N/A</v>
      </c>
      <c r="I30" s="37" t="e">
        <f t="shared" si="1"/>
        <v>#N/A</v>
      </c>
      <c r="J30" s="34"/>
      <c r="K30" s="34"/>
    </row>
    <row r="31" spans="2:11" x14ac:dyDescent="0.2">
      <c r="B31" s="41">
        <v>43525</v>
      </c>
      <c r="C31" s="106">
        <v>2.948</v>
      </c>
      <c r="D31" s="44" t="e">
        <v>#N/A</v>
      </c>
      <c r="E31" s="37" t="e">
        <v>#N/A</v>
      </c>
      <c r="F31" s="47" t="e">
        <v>#N/A</v>
      </c>
      <c r="G31" s="38" t="e">
        <v>#N/A</v>
      </c>
      <c r="H31" s="37" t="e">
        <f t="shared" si="0"/>
        <v>#N/A</v>
      </c>
      <c r="I31" s="37" t="e">
        <f t="shared" si="1"/>
        <v>#N/A</v>
      </c>
      <c r="J31" s="34"/>
      <c r="K31" s="34"/>
    </row>
    <row r="32" spans="2:11" x14ac:dyDescent="0.2">
      <c r="B32" s="41">
        <v>43556</v>
      </c>
      <c r="C32" s="106">
        <v>2.6469999999999998</v>
      </c>
      <c r="D32" s="44" t="e">
        <v>#N/A</v>
      </c>
      <c r="E32" s="37" t="e">
        <v>#N/A</v>
      </c>
      <c r="F32" s="47" t="e">
        <v>#N/A</v>
      </c>
      <c r="G32" s="38" t="e">
        <v>#N/A</v>
      </c>
      <c r="H32" s="37" t="e">
        <f t="shared" si="0"/>
        <v>#N/A</v>
      </c>
      <c r="I32" s="37" t="e">
        <f t="shared" si="1"/>
        <v>#N/A</v>
      </c>
      <c r="J32" s="34"/>
      <c r="K32" s="34"/>
    </row>
    <row r="33" spans="2:11" x14ac:dyDescent="0.2">
      <c r="B33" s="41">
        <v>43586</v>
      </c>
      <c r="C33" s="106">
        <v>2.6379999999999999</v>
      </c>
      <c r="D33" s="44" t="e">
        <v>#N/A</v>
      </c>
      <c r="E33" s="37" t="e">
        <v>#N/A</v>
      </c>
      <c r="F33" s="47" t="e">
        <v>#N/A</v>
      </c>
      <c r="G33" s="38" t="e">
        <v>#N/A</v>
      </c>
      <c r="H33" s="37" t="e">
        <f t="shared" si="0"/>
        <v>#N/A</v>
      </c>
      <c r="I33" s="37" t="e">
        <f t="shared" si="1"/>
        <v>#N/A</v>
      </c>
      <c r="J33" s="34"/>
      <c r="K33" s="34"/>
    </row>
    <row r="34" spans="2:11" x14ac:dyDescent="0.2">
      <c r="B34" s="41">
        <v>43617</v>
      </c>
      <c r="C34" s="106">
        <v>2.399</v>
      </c>
      <c r="D34" s="44" t="e">
        <v>#N/A</v>
      </c>
      <c r="E34" s="37" t="e">
        <v>#N/A</v>
      </c>
      <c r="F34" s="47" t="e">
        <v>#N/A</v>
      </c>
      <c r="G34" s="38" t="e">
        <v>#N/A</v>
      </c>
      <c r="H34" s="37" t="e">
        <f t="shared" si="0"/>
        <v>#N/A</v>
      </c>
      <c r="I34" s="37" t="e">
        <f t="shared" si="1"/>
        <v>#N/A</v>
      </c>
      <c r="J34" s="34"/>
      <c r="K34" s="34"/>
    </row>
    <row r="35" spans="2:11" x14ac:dyDescent="0.2">
      <c r="B35" s="41">
        <v>43647</v>
      </c>
      <c r="C35" s="106">
        <v>2.3660000000000001</v>
      </c>
      <c r="D35" s="44" t="e">
        <v>#N/A</v>
      </c>
      <c r="E35" s="37" t="e">
        <v>#N/A</v>
      </c>
      <c r="F35" s="47" t="e">
        <v>#N/A</v>
      </c>
      <c r="G35" s="38" t="e">
        <v>#N/A</v>
      </c>
      <c r="H35" s="37" t="e">
        <f t="shared" si="0"/>
        <v>#N/A</v>
      </c>
      <c r="I35" s="37" t="e">
        <f t="shared" si="1"/>
        <v>#N/A</v>
      </c>
      <c r="J35" s="34"/>
      <c r="K35" s="34"/>
    </row>
    <row r="36" spans="2:11" x14ac:dyDescent="0.2">
      <c r="B36" s="41">
        <v>43678</v>
      </c>
      <c r="C36" s="106">
        <v>2.2210000000000001</v>
      </c>
      <c r="D36" s="44" t="e">
        <v>#N/A</v>
      </c>
      <c r="E36" s="37" t="e">
        <v>#N/A</v>
      </c>
      <c r="F36" s="47" t="e">
        <v>#N/A</v>
      </c>
      <c r="G36" s="38" t="e">
        <v>#N/A</v>
      </c>
      <c r="H36" s="37" t="e">
        <f t="shared" si="0"/>
        <v>#N/A</v>
      </c>
      <c r="I36" s="37" t="e">
        <f t="shared" si="1"/>
        <v>#N/A</v>
      </c>
      <c r="J36" s="34"/>
      <c r="K36" s="34"/>
    </row>
    <row r="37" spans="2:11" x14ac:dyDescent="0.2">
      <c r="B37" s="41">
        <v>43709</v>
      </c>
      <c r="C37" s="106">
        <v>2.5590000000000002</v>
      </c>
      <c r="D37" s="44" t="e">
        <v>#N/A</v>
      </c>
      <c r="E37" s="37" t="e">
        <v>#N/A</v>
      </c>
      <c r="F37" s="47" t="e">
        <v>#N/A</v>
      </c>
      <c r="G37" s="38" t="e">
        <v>#N/A</v>
      </c>
      <c r="H37" s="37" t="e">
        <f t="shared" si="0"/>
        <v>#N/A</v>
      </c>
      <c r="I37" s="37" t="e">
        <f t="shared" si="1"/>
        <v>#N/A</v>
      </c>
      <c r="J37" s="34"/>
      <c r="K37" s="34"/>
    </row>
    <row r="38" spans="2:11" x14ac:dyDescent="0.2">
      <c r="B38" s="41">
        <v>43739</v>
      </c>
      <c r="C38" s="106">
        <v>2.331</v>
      </c>
      <c r="D38" s="44" t="e">
        <v>#N/A</v>
      </c>
      <c r="E38" s="37" t="e">
        <v>#N/A</v>
      </c>
      <c r="F38" s="47" t="e">
        <v>#N/A</v>
      </c>
      <c r="G38" s="38" t="e">
        <v>#N/A</v>
      </c>
      <c r="H38" s="37" t="e">
        <f t="shared" si="0"/>
        <v>#N/A</v>
      </c>
      <c r="I38" s="37" t="e">
        <f t="shared" si="1"/>
        <v>#N/A</v>
      </c>
      <c r="J38" s="34"/>
      <c r="K38" s="34"/>
    </row>
    <row r="39" spans="2:11" x14ac:dyDescent="0.2">
      <c r="B39" s="41">
        <v>43770</v>
      </c>
      <c r="C39" s="106">
        <v>2.653</v>
      </c>
      <c r="D39" s="44" t="e">
        <v>#N/A</v>
      </c>
      <c r="E39" s="37" t="e">
        <v>#N/A</v>
      </c>
      <c r="F39" s="47" t="e">
        <v>#N/A</v>
      </c>
      <c r="G39" s="38" t="e">
        <v>#N/A</v>
      </c>
      <c r="H39" s="37" t="e">
        <f t="shared" si="0"/>
        <v>#N/A</v>
      </c>
      <c r="I39" s="37" t="e">
        <f t="shared" si="1"/>
        <v>#N/A</v>
      </c>
      <c r="J39" s="34"/>
      <c r="K39" s="34"/>
    </row>
    <row r="40" spans="2:11" x14ac:dyDescent="0.2">
      <c r="B40" s="41">
        <v>43800</v>
      </c>
      <c r="C40" s="106">
        <v>2.2189999999999999</v>
      </c>
      <c r="D40" s="44" t="e">
        <v>#N/A</v>
      </c>
      <c r="E40" s="37" t="e">
        <v>#N/A</v>
      </c>
      <c r="F40" s="47" t="e">
        <v>#N/A</v>
      </c>
      <c r="G40" s="38" t="e">
        <v>#N/A</v>
      </c>
      <c r="H40" s="37" t="e">
        <f t="shared" si="0"/>
        <v>#N/A</v>
      </c>
      <c r="I40" s="37" t="e">
        <f t="shared" si="1"/>
        <v>#N/A</v>
      </c>
      <c r="J40" s="34"/>
      <c r="K40" s="34"/>
    </row>
    <row r="41" spans="2:11" x14ac:dyDescent="0.2">
      <c r="B41" s="41">
        <v>43831</v>
      </c>
      <c r="C41" s="106">
        <v>2.02</v>
      </c>
      <c r="D41" s="44" t="e">
        <v>#N/A</v>
      </c>
      <c r="E41" s="44" t="e">
        <v>#N/A</v>
      </c>
      <c r="F41" s="46" t="e">
        <v>#N/A</v>
      </c>
      <c r="G41" s="45" t="e">
        <v>#N/A</v>
      </c>
      <c r="H41" s="44" t="e">
        <f t="shared" si="0"/>
        <v>#N/A</v>
      </c>
      <c r="I41" s="44" t="e">
        <f t="shared" si="1"/>
        <v>#N/A</v>
      </c>
      <c r="J41" s="34"/>
      <c r="K41" s="34"/>
    </row>
    <row r="42" spans="2:11" x14ac:dyDescent="0.2">
      <c r="B42" s="41">
        <v>43862</v>
      </c>
      <c r="C42" s="106">
        <v>1.91</v>
      </c>
      <c r="D42" s="44" t="e">
        <v>#N/A</v>
      </c>
      <c r="E42" s="37" t="e">
        <v>#N/A</v>
      </c>
      <c r="F42" s="47" t="e">
        <v>#N/A</v>
      </c>
      <c r="G42" s="38" t="e">
        <v>#N/A</v>
      </c>
      <c r="H42" s="37" t="e">
        <f t="shared" si="0"/>
        <v>#N/A</v>
      </c>
      <c r="I42" s="37" t="e">
        <f t="shared" si="1"/>
        <v>#N/A</v>
      </c>
      <c r="J42" s="34"/>
      <c r="K42" s="34"/>
    </row>
    <row r="43" spans="2:11" x14ac:dyDescent="0.2">
      <c r="B43" s="41">
        <v>43891</v>
      </c>
      <c r="C43" s="106">
        <v>1.79</v>
      </c>
      <c r="D43" s="44" t="e">
        <v>#N/A</v>
      </c>
      <c r="E43" s="37" t="e">
        <v>#N/A</v>
      </c>
      <c r="F43" s="47" t="e">
        <v>#N/A</v>
      </c>
      <c r="G43" s="38" t="e">
        <v>#N/A</v>
      </c>
      <c r="H43" s="37" t="e">
        <f t="shared" si="0"/>
        <v>#N/A</v>
      </c>
      <c r="I43" s="37" t="e">
        <f t="shared" si="1"/>
        <v>#N/A</v>
      </c>
      <c r="J43" s="34"/>
      <c r="K43" s="34"/>
    </row>
    <row r="44" spans="2:11" x14ac:dyDescent="0.2">
      <c r="B44" s="41">
        <v>43922</v>
      </c>
      <c r="C44" s="106">
        <v>1.74</v>
      </c>
      <c r="D44" s="44" t="e">
        <v>#N/A</v>
      </c>
      <c r="E44" s="37" t="e">
        <v>#N/A</v>
      </c>
      <c r="F44" s="47" t="e">
        <v>#N/A</v>
      </c>
      <c r="G44" s="38" t="e">
        <v>#N/A</v>
      </c>
      <c r="H44" s="37" t="e">
        <f t="shared" si="0"/>
        <v>#N/A</v>
      </c>
      <c r="I44" s="37" t="e">
        <f t="shared" si="1"/>
        <v>#N/A</v>
      </c>
      <c r="J44" s="34"/>
      <c r="K44" s="34"/>
    </row>
    <row r="45" spans="2:11" x14ac:dyDescent="0.2">
      <c r="B45" s="41">
        <v>43952</v>
      </c>
      <c r="C45" s="106">
        <v>1.748</v>
      </c>
      <c r="D45" s="44" t="e">
        <v>#N/A</v>
      </c>
      <c r="E45" s="37" t="e">
        <v>#N/A</v>
      </c>
      <c r="F45" s="47" t="e">
        <v>#N/A</v>
      </c>
      <c r="G45" s="38" t="e">
        <v>#N/A</v>
      </c>
      <c r="H45" s="37" t="e">
        <f t="shared" si="0"/>
        <v>#N/A</v>
      </c>
      <c r="I45" s="37" t="e">
        <f t="shared" si="1"/>
        <v>#N/A</v>
      </c>
      <c r="J45" s="34"/>
      <c r="K45" s="34"/>
    </row>
    <row r="46" spans="2:11" x14ac:dyDescent="0.2">
      <c r="B46" s="41">
        <v>43983</v>
      </c>
      <c r="C46" s="106">
        <v>1.631</v>
      </c>
      <c r="D46" s="44" t="e">
        <v>#N/A</v>
      </c>
      <c r="E46" s="37" t="e">
        <v>#N/A</v>
      </c>
      <c r="F46" s="47" t="e">
        <v>#N/A</v>
      </c>
      <c r="G46" s="38" t="e">
        <v>#N/A</v>
      </c>
      <c r="H46" s="37" t="e">
        <f t="shared" si="0"/>
        <v>#N/A</v>
      </c>
      <c r="I46" s="37" t="e">
        <f t="shared" si="1"/>
        <v>#N/A</v>
      </c>
      <c r="J46" s="34"/>
      <c r="K46" s="34"/>
    </row>
    <row r="47" spans="2:11" x14ac:dyDescent="0.2">
      <c r="B47" s="41">
        <v>44013</v>
      </c>
      <c r="C47" s="106">
        <v>1.7669999999999999</v>
      </c>
      <c r="D47" s="44" t="e">
        <v>#N/A</v>
      </c>
      <c r="E47" s="37" t="e">
        <v>#N/A</v>
      </c>
      <c r="F47" s="47" t="e">
        <v>#N/A</v>
      </c>
      <c r="G47" s="38" t="e">
        <v>#N/A</v>
      </c>
      <c r="H47" s="37" t="e">
        <f t="shared" si="0"/>
        <v>#N/A</v>
      </c>
      <c r="I47" s="37" t="e">
        <f t="shared" si="1"/>
        <v>#N/A</v>
      </c>
      <c r="J47" s="34"/>
      <c r="K47" s="34"/>
    </row>
    <row r="48" spans="2:11" x14ac:dyDescent="0.2">
      <c r="B48" s="41">
        <v>44044</v>
      </c>
      <c r="C48" s="106">
        <v>2.2999999999999998</v>
      </c>
      <c r="D48" s="44" t="e">
        <v>#N/A</v>
      </c>
      <c r="E48" s="37" t="e">
        <v>#N/A</v>
      </c>
      <c r="F48" s="47" t="e">
        <v>#N/A</v>
      </c>
      <c r="G48" s="38" t="e">
        <v>#N/A</v>
      </c>
      <c r="H48" s="37" t="e">
        <f t="shared" si="0"/>
        <v>#N/A</v>
      </c>
      <c r="I48" s="37" t="e">
        <f t="shared" si="1"/>
        <v>#N/A</v>
      </c>
      <c r="J48" s="34"/>
      <c r="K48" s="34"/>
    </row>
    <row r="49" spans="2:11" x14ac:dyDescent="0.2">
      <c r="B49" s="41">
        <v>44075</v>
      </c>
      <c r="C49" s="106">
        <v>1.9219999999999999</v>
      </c>
      <c r="D49" s="44" t="e">
        <v>#N/A</v>
      </c>
      <c r="E49" s="37" t="e">
        <v>#N/A</v>
      </c>
      <c r="F49" s="47" t="e">
        <v>#N/A</v>
      </c>
      <c r="G49" s="38" t="e">
        <v>#N/A</v>
      </c>
      <c r="H49" s="37" t="e">
        <f t="shared" si="0"/>
        <v>#N/A</v>
      </c>
      <c r="I49" s="37" t="e">
        <f t="shared" si="1"/>
        <v>#N/A</v>
      </c>
      <c r="J49" s="34"/>
      <c r="K49" s="34"/>
    </row>
    <row r="50" spans="2:11" x14ac:dyDescent="0.2">
      <c r="B50" s="41">
        <v>44105</v>
      </c>
      <c r="C50" s="106">
        <v>2.39</v>
      </c>
      <c r="D50" s="44" t="e">
        <v>#N/A</v>
      </c>
      <c r="E50" s="37" t="e">
        <v>#N/A</v>
      </c>
      <c r="F50" s="47" t="e">
        <v>#N/A</v>
      </c>
      <c r="G50" s="38" t="e">
        <v>#N/A</v>
      </c>
      <c r="H50" s="37" t="e">
        <f t="shared" si="0"/>
        <v>#N/A</v>
      </c>
      <c r="I50" s="37" t="e">
        <f t="shared" si="1"/>
        <v>#N/A</v>
      </c>
      <c r="J50" s="34"/>
      <c r="K50" s="34"/>
    </row>
    <row r="51" spans="2:11" x14ac:dyDescent="0.2">
      <c r="B51" s="41">
        <v>44136</v>
      </c>
      <c r="C51" s="106">
        <v>2.61</v>
      </c>
      <c r="D51" s="44" t="e">
        <v>#N/A</v>
      </c>
      <c r="E51" s="37" t="e">
        <v>#N/A</v>
      </c>
      <c r="F51" s="47" t="e">
        <v>#N/A</v>
      </c>
      <c r="G51" s="38" t="e">
        <v>#N/A</v>
      </c>
      <c r="H51" s="37" t="e">
        <f t="shared" si="0"/>
        <v>#N/A</v>
      </c>
      <c r="I51" s="37" t="e">
        <f t="shared" si="1"/>
        <v>#N/A</v>
      </c>
      <c r="J51" s="34"/>
      <c r="K51" s="34"/>
    </row>
    <row r="52" spans="2:11" x14ac:dyDescent="0.2">
      <c r="B52" s="41">
        <v>44166</v>
      </c>
      <c r="C52" s="106">
        <v>2.59</v>
      </c>
      <c r="D52" s="44" t="e">
        <v>#N/A</v>
      </c>
      <c r="E52" s="37" t="e">
        <v>#N/A</v>
      </c>
      <c r="F52" s="47" t="e">
        <v>#N/A</v>
      </c>
      <c r="G52" s="38" t="e">
        <v>#N/A</v>
      </c>
      <c r="H52" s="37" t="e">
        <f t="shared" si="0"/>
        <v>#N/A</v>
      </c>
      <c r="I52" s="37" t="e">
        <f t="shared" si="1"/>
        <v>#N/A</v>
      </c>
      <c r="J52" s="34"/>
      <c r="K52" s="34"/>
    </row>
    <row r="53" spans="2:11" x14ac:dyDescent="0.2">
      <c r="B53" s="41">
        <v>44197</v>
      </c>
      <c r="C53" s="106">
        <v>2.71</v>
      </c>
      <c r="D53" s="44" t="e">
        <v>#N/A</v>
      </c>
      <c r="E53" s="44" t="e">
        <v>#N/A</v>
      </c>
      <c r="F53" s="46" t="e">
        <v>#N/A</v>
      </c>
      <c r="G53" s="45" t="e">
        <v>#N/A</v>
      </c>
      <c r="H53" s="44" t="e">
        <f t="shared" si="0"/>
        <v>#N/A</v>
      </c>
      <c r="I53" s="44" t="e">
        <f t="shared" si="1"/>
        <v>#N/A</v>
      </c>
      <c r="J53" s="34"/>
      <c r="K53" s="34"/>
    </row>
    <row r="54" spans="2:11" x14ac:dyDescent="0.2">
      <c r="B54" s="41">
        <v>44228</v>
      </c>
      <c r="C54" s="106">
        <v>5.35</v>
      </c>
      <c r="D54" s="44" t="e">
        <v>#N/A</v>
      </c>
      <c r="E54" s="37" t="e">
        <v>#N/A</v>
      </c>
      <c r="F54" s="47" t="e">
        <v>#N/A</v>
      </c>
      <c r="G54" s="38" t="e">
        <v>#N/A</v>
      </c>
      <c r="H54" s="37" t="e">
        <f t="shared" si="0"/>
        <v>#N/A</v>
      </c>
      <c r="I54" s="37" t="e">
        <f t="shared" si="1"/>
        <v>#N/A</v>
      </c>
      <c r="J54" s="34"/>
      <c r="K54" s="34"/>
    </row>
    <row r="55" spans="2:11" x14ac:dyDescent="0.2">
      <c r="B55" s="41">
        <v>44256</v>
      </c>
      <c r="C55" s="106">
        <v>2.62</v>
      </c>
      <c r="D55" s="44" t="e">
        <v>#N/A</v>
      </c>
      <c r="E55" s="37" t="e">
        <v>#N/A</v>
      </c>
      <c r="F55" s="47" t="e">
        <v>#N/A</v>
      </c>
      <c r="G55" s="38" t="e">
        <v>#N/A</v>
      </c>
      <c r="H55" s="37" t="e">
        <f t="shared" si="0"/>
        <v>#N/A</v>
      </c>
      <c r="I55" s="37" t="e">
        <f t="shared" si="1"/>
        <v>#N/A</v>
      </c>
      <c r="J55" s="34"/>
      <c r="K55" s="34"/>
    </row>
    <row r="56" spans="2:11" x14ac:dyDescent="0.2">
      <c r="B56" s="41">
        <v>44287</v>
      </c>
      <c r="C56" s="106">
        <v>2.6629999999999998</v>
      </c>
      <c r="D56" s="44" t="e">
        <v>#N/A</v>
      </c>
      <c r="E56" s="37" t="e">
        <v>#N/A</v>
      </c>
      <c r="F56" s="47" t="e">
        <v>#N/A</v>
      </c>
      <c r="G56" s="38" t="e">
        <v>#N/A</v>
      </c>
      <c r="H56" s="37" t="e">
        <f t="shared" si="0"/>
        <v>#N/A</v>
      </c>
      <c r="I56" s="37" t="e">
        <f t="shared" si="1"/>
        <v>#N/A</v>
      </c>
      <c r="J56" s="34"/>
      <c r="K56" s="34"/>
    </row>
    <row r="57" spans="2:11" x14ac:dyDescent="0.2">
      <c r="B57" s="41">
        <v>44317</v>
      </c>
      <c r="C57" s="106">
        <v>2.91</v>
      </c>
      <c r="D57" s="44" t="e">
        <v>#N/A</v>
      </c>
      <c r="E57" s="37" t="e">
        <v>#N/A</v>
      </c>
      <c r="F57" s="47" t="e">
        <v>#N/A</v>
      </c>
      <c r="G57" s="38" t="e">
        <v>#N/A</v>
      </c>
      <c r="H57" s="37" t="e">
        <f t="shared" si="0"/>
        <v>#N/A</v>
      </c>
      <c r="I57" s="37" t="e">
        <f t="shared" si="1"/>
        <v>#N/A</v>
      </c>
      <c r="J57" s="34"/>
      <c r="K57" s="34"/>
    </row>
    <row r="58" spans="2:11" x14ac:dyDescent="0.2">
      <c r="B58" s="41">
        <v>44348</v>
      </c>
      <c r="C58" s="106">
        <v>3.26</v>
      </c>
      <c r="D58" s="44" t="e">
        <v>#N/A</v>
      </c>
      <c r="E58" s="37" t="e">
        <v>#N/A</v>
      </c>
      <c r="F58" s="47" t="e">
        <v>#N/A</v>
      </c>
      <c r="G58" s="38" t="e">
        <v>#N/A</v>
      </c>
      <c r="H58" s="37" t="e">
        <f t="shared" si="0"/>
        <v>#N/A</v>
      </c>
      <c r="I58" s="37" t="e">
        <f t="shared" si="1"/>
        <v>#N/A</v>
      </c>
      <c r="J58" s="34"/>
      <c r="K58" s="34"/>
    </row>
    <row r="59" spans="2:11" x14ac:dyDescent="0.2">
      <c r="B59" s="41">
        <v>44378</v>
      </c>
      <c r="C59" s="106">
        <v>3.84</v>
      </c>
      <c r="D59" s="44" t="e">
        <v>#N/A</v>
      </c>
      <c r="E59" s="37" t="e">
        <v>#N/A</v>
      </c>
      <c r="F59" s="47" t="e">
        <v>#N/A</v>
      </c>
      <c r="G59" s="38" t="e">
        <v>#N/A</v>
      </c>
      <c r="H59" s="37" t="e">
        <f t="shared" si="0"/>
        <v>#N/A</v>
      </c>
      <c r="I59" s="37" t="e">
        <f t="shared" si="1"/>
        <v>#N/A</v>
      </c>
      <c r="J59" s="34"/>
      <c r="K59" s="34"/>
    </row>
    <row r="60" spans="2:11" x14ac:dyDescent="0.2">
      <c r="B60" s="41">
        <v>44409</v>
      </c>
      <c r="C60" s="106">
        <v>4.07</v>
      </c>
      <c r="D60" s="44" t="e">
        <v>#N/A</v>
      </c>
      <c r="E60" s="37" t="e">
        <v>#N/A</v>
      </c>
      <c r="F60" s="47" t="e">
        <v>#N/A</v>
      </c>
      <c r="G60" s="38" t="e">
        <v>#N/A</v>
      </c>
      <c r="H60" s="37" t="e">
        <f t="shared" si="0"/>
        <v>#N/A</v>
      </c>
      <c r="I60" s="37" t="e">
        <f t="shared" si="1"/>
        <v>#N/A</v>
      </c>
      <c r="J60" s="34"/>
      <c r="K60" s="34"/>
    </row>
    <row r="61" spans="2:11" x14ac:dyDescent="0.2">
      <c r="B61" s="41">
        <v>44440</v>
      </c>
      <c r="C61" s="106">
        <v>5.16</v>
      </c>
      <c r="D61" s="44" t="e">
        <v>#N/A</v>
      </c>
      <c r="E61" s="37" t="e">
        <v>#N/A</v>
      </c>
      <c r="F61" s="47" t="e">
        <v>#N/A</v>
      </c>
      <c r="G61" s="38" t="e">
        <v>#N/A</v>
      </c>
      <c r="H61" s="37" t="e">
        <f t="shared" si="0"/>
        <v>#N/A</v>
      </c>
      <c r="I61" s="37" t="e">
        <f t="shared" si="1"/>
        <v>#N/A</v>
      </c>
      <c r="J61" s="34"/>
      <c r="K61" s="34"/>
    </row>
    <row r="62" spans="2:11" x14ac:dyDescent="0.2">
      <c r="B62" s="41">
        <v>44470</v>
      </c>
      <c r="C62" s="106">
        <v>5.51</v>
      </c>
      <c r="D62" s="44" t="e">
        <v>#N/A</v>
      </c>
      <c r="E62" s="37" t="e">
        <v>#N/A</v>
      </c>
      <c r="F62" s="47" t="e">
        <v>#N/A</v>
      </c>
      <c r="G62" s="38" t="e">
        <v>#N/A</v>
      </c>
      <c r="H62" s="37" t="e">
        <f t="shared" si="0"/>
        <v>#N/A</v>
      </c>
      <c r="I62" s="37" t="e">
        <f t="shared" si="1"/>
        <v>#N/A</v>
      </c>
      <c r="J62" s="34"/>
      <c r="K62" s="34"/>
    </row>
    <row r="63" spans="2:11" x14ac:dyDescent="0.2">
      <c r="B63" s="41">
        <v>44501</v>
      </c>
      <c r="C63" s="106">
        <v>5.05</v>
      </c>
      <c r="D63" s="44" t="e">
        <v>#N/A</v>
      </c>
      <c r="E63" s="37" t="e">
        <v>#N/A</v>
      </c>
      <c r="F63" s="47" t="e">
        <v>#N/A</v>
      </c>
      <c r="G63" s="38" t="e">
        <v>#N/A</v>
      </c>
      <c r="H63" s="37" t="e">
        <f t="shared" si="0"/>
        <v>#N/A</v>
      </c>
      <c r="I63" s="37" t="e">
        <f t="shared" si="1"/>
        <v>#N/A</v>
      </c>
      <c r="J63" s="34"/>
      <c r="K63" s="34"/>
    </row>
    <row r="64" spans="2:11" x14ac:dyDescent="0.2">
      <c r="B64" s="41">
        <v>44531</v>
      </c>
      <c r="C64" s="106">
        <v>3.76</v>
      </c>
      <c r="D64" s="44" t="e">
        <v>#N/A</v>
      </c>
      <c r="E64" s="37" t="e">
        <v>#N/A</v>
      </c>
      <c r="F64" s="47" t="e">
        <v>#N/A</v>
      </c>
      <c r="G64" s="38" t="e">
        <v>#N/A</v>
      </c>
      <c r="H64" s="37" t="e">
        <f t="shared" si="0"/>
        <v>#N/A</v>
      </c>
      <c r="I64" s="37" t="e">
        <f t="shared" si="1"/>
        <v>#N/A</v>
      </c>
      <c r="J64" s="34"/>
      <c r="K64" s="34"/>
    </row>
    <row r="65" spans="2:11" x14ac:dyDescent="0.2">
      <c r="B65" s="41">
        <v>44562</v>
      </c>
      <c r="C65" s="106">
        <v>4.38</v>
      </c>
      <c r="D65" s="44" t="e">
        <v>#N/A</v>
      </c>
      <c r="E65" s="44" t="e">
        <v>#N/A</v>
      </c>
      <c r="F65" s="46" t="e">
        <v>#N/A</v>
      </c>
      <c r="G65" s="45" t="e">
        <v>#N/A</v>
      </c>
      <c r="H65" s="44" t="e">
        <f t="shared" si="0"/>
        <v>#N/A</v>
      </c>
      <c r="I65" s="44" t="e">
        <f t="shared" si="1"/>
        <v>#N/A</v>
      </c>
      <c r="J65" s="34"/>
      <c r="K65" s="34"/>
    </row>
    <row r="66" spans="2:11" x14ac:dyDescent="0.2">
      <c r="B66" s="41">
        <v>44593</v>
      </c>
      <c r="C66" s="106">
        <v>4.6900000000000004</v>
      </c>
      <c r="D66" s="44" t="e">
        <v>#N/A</v>
      </c>
      <c r="E66" s="37" t="e">
        <v>#N/A</v>
      </c>
      <c r="F66" s="47" t="e">
        <v>#N/A</v>
      </c>
      <c r="G66" s="38" t="e">
        <v>#N/A</v>
      </c>
      <c r="H66" s="37" t="e">
        <f t="shared" si="0"/>
        <v>#N/A</v>
      </c>
      <c r="I66" s="37" t="e">
        <f t="shared" si="1"/>
        <v>#N/A</v>
      </c>
      <c r="J66" s="34"/>
      <c r="K66" s="34"/>
    </row>
    <row r="67" spans="2:11" x14ac:dyDescent="0.2">
      <c r="B67" s="41">
        <v>44621</v>
      </c>
      <c r="C67" s="106">
        <v>4.9000000000000004</v>
      </c>
      <c r="D67" s="44" t="e">
        <v>#N/A</v>
      </c>
      <c r="E67" s="37" t="e">
        <v>#N/A</v>
      </c>
      <c r="F67" s="47" t="e">
        <v>#N/A</v>
      </c>
      <c r="G67" s="38" t="e">
        <v>#N/A</v>
      </c>
      <c r="H67" s="37" t="e">
        <f t="shared" si="0"/>
        <v>#N/A</v>
      </c>
      <c r="I67" s="37" t="e">
        <f t="shared" si="1"/>
        <v>#N/A</v>
      </c>
      <c r="J67" s="34"/>
      <c r="K67" s="34"/>
    </row>
    <row r="68" spans="2:11" x14ac:dyDescent="0.2">
      <c r="B68" s="41">
        <v>44652</v>
      </c>
      <c r="C68" s="106">
        <v>6.59</v>
      </c>
      <c r="D68" s="44" t="e">
        <v>#N/A</v>
      </c>
      <c r="E68" s="37" t="e">
        <v>#N/A</v>
      </c>
      <c r="F68" s="47" t="e">
        <v>#N/A</v>
      </c>
      <c r="G68" s="38" t="e">
        <v>#N/A</v>
      </c>
      <c r="H68" s="37" t="e">
        <f t="shared" si="0"/>
        <v>#N/A</v>
      </c>
      <c r="I68" s="37" t="e">
        <f t="shared" si="1"/>
        <v>#N/A</v>
      </c>
      <c r="J68" s="34"/>
      <c r="K68" s="34"/>
    </row>
    <row r="69" spans="2:11" x14ac:dyDescent="0.2">
      <c r="B69" s="41">
        <v>44682</v>
      </c>
      <c r="C69" s="106">
        <v>8.14</v>
      </c>
      <c r="D69" s="44" t="e">
        <v>#N/A</v>
      </c>
      <c r="E69" s="37" t="e">
        <v>#N/A</v>
      </c>
      <c r="F69" s="47" t="e">
        <v>#N/A</v>
      </c>
      <c r="G69" s="38" t="e">
        <v>#N/A</v>
      </c>
      <c r="H69" s="37" t="e">
        <f t="shared" si="0"/>
        <v>#N/A</v>
      </c>
      <c r="I69" s="37" t="e">
        <f t="shared" si="1"/>
        <v>#N/A</v>
      </c>
      <c r="J69" s="34"/>
      <c r="K69" s="34"/>
    </row>
    <row r="70" spans="2:11" x14ac:dyDescent="0.2">
      <c r="B70" s="41">
        <v>44713</v>
      </c>
      <c r="C70" s="106">
        <v>7.7</v>
      </c>
      <c r="D70" s="44" t="e">
        <v>#N/A</v>
      </c>
      <c r="E70" s="37" t="e">
        <v>#N/A</v>
      </c>
      <c r="F70" s="47" t="e">
        <v>#N/A</v>
      </c>
      <c r="G70" s="38" t="e">
        <v>#N/A</v>
      </c>
      <c r="H70" s="37" t="e">
        <f t="shared" si="0"/>
        <v>#N/A</v>
      </c>
      <c r="I70" s="37" t="e">
        <f t="shared" si="1"/>
        <v>#N/A</v>
      </c>
      <c r="J70" s="34"/>
      <c r="K70" s="34"/>
    </row>
    <row r="71" spans="2:11" x14ac:dyDescent="0.2">
      <c r="B71" s="41">
        <v>44743</v>
      </c>
      <c r="C71" s="106">
        <v>7.2839999999999998</v>
      </c>
      <c r="D71" s="44" t="e">
        <v>#N/A</v>
      </c>
      <c r="E71" s="37" t="e">
        <v>#N/A</v>
      </c>
      <c r="F71" s="47" t="e">
        <v>#N/A</v>
      </c>
      <c r="G71" s="38" t="e">
        <v>#N/A</v>
      </c>
      <c r="H71" s="37" t="e">
        <f t="shared" si="0"/>
        <v>#N/A</v>
      </c>
      <c r="I71" s="37" t="e">
        <f t="shared" si="1"/>
        <v>#N/A</v>
      </c>
      <c r="J71" s="34"/>
      <c r="K71" s="34"/>
    </row>
    <row r="72" spans="2:11" x14ac:dyDescent="0.2">
      <c r="B72" s="41">
        <v>44774</v>
      </c>
      <c r="C72" s="106">
        <v>8.8000000000000007</v>
      </c>
      <c r="D72" s="44" t="e">
        <v>#N/A</v>
      </c>
      <c r="E72" s="37" t="e">
        <v>#N/A</v>
      </c>
      <c r="F72" s="47" t="e">
        <v>#N/A</v>
      </c>
      <c r="G72" s="38" t="e">
        <v>#N/A</v>
      </c>
      <c r="H72" s="37" t="e">
        <f t="shared" si="0"/>
        <v>#N/A</v>
      </c>
      <c r="I72" s="37" t="e">
        <f t="shared" si="1"/>
        <v>#N/A</v>
      </c>
      <c r="J72" s="34"/>
      <c r="K72" s="34"/>
    </row>
    <row r="73" spans="2:11" x14ac:dyDescent="0.2">
      <c r="B73" s="41">
        <v>44805</v>
      </c>
      <c r="C73" s="106">
        <v>7.88</v>
      </c>
      <c r="D73" s="44" t="e">
        <v>#N/A</v>
      </c>
      <c r="E73" s="37" t="e">
        <v>#N/A</v>
      </c>
      <c r="F73" s="47" t="e">
        <v>#N/A</v>
      </c>
      <c r="G73" s="38" t="e">
        <v>#N/A</v>
      </c>
      <c r="H73" s="37" t="e">
        <f t="shared" si="0"/>
        <v>#N/A</v>
      </c>
      <c r="I73" s="37" t="e">
        <f t="shared" si="1"/>
        <v>#N/A</v>
      </c>
      <c r="J73" s="34"/>
      <c r="K73" s="34"/>
    </row>
    <row r="74" spans="2:11" x14ac:dyDescent="0.2">
      <c r="B74" s="41">
        <v>44835</v>
      </c>
      <c r="C74" s="106">
        <v>5.66</v>
      </c>
      <c r="D74" s="44" t="e">
        <v>#N/A</v>
      </c>
      <c r="E74" s="37" t="e">
        <v>#N/A</v>
      </c>
      <c r="F74" s="47" t="e">
        <v>#N/A</v>
      </c>
      <c r="G74" s="38" t="e">
        <v>#N/A</v>
      </c>
      <c r="H74" s="37" t="e">
        <f t="shared" si="0"/>
        <v>#N/A</v>
      </c>
      <c r="I74" s="37" t="e">
        <f t="shared" si="1"/>
        <v>#N/A</v>
      </c>
      <c r="J74" s="34"/>
      <c r="K74" s="34"/>
    </row>
    <row r="75" spans="2:11" x14ac:dyDescent="0.2">
      <c r="B75" s="41">
        <v>44866</v>
      </c>
      <c r="C75" s="106">
        <v>5.45</v>
      </c>
      <c r="D75" s="44" t="e">
        <v>#N/A</v>
      </c>
      <c r="E75" s="37" t="e">
        <v>#N/A</v>
      </c>
      <c r="F75" s="47" t="e">
        <v>#N/A</v>
      </c>
      <c r="G75" s="38" t="e">
        <v>#N/A</v>
      </c>
      <c r="H75" s="37" t="e">
        <f t="shared" si="0"/>
        <v>#N/A</v>
      </c>
      <c r="I75" s="37" t="e">
        <f t="shared" si="1"/>
        <v>#N/A</v>
      </c>
      <c r="J75" s="34"/>
      <c r="K75" s="34"/>
    </row>
    <row r="76" spans="2:11" x14ac:dyDescent="0.2">
      <c r="B76" s="41">
        <v>44896</v>
      </c>
      <c r="C76" s="106">
        <v>5.53</v>
      </c>
      <c r="D76" s="44" t="e">
        <v>#N/A</v>
      </c>
      <c r="E76" s="37" t="e">
        <v>#N/A</v>
      </c>
      <c r="F76" s="47" t="e">
        <v>#N/A</v>
      </c>
      <c r="G76" s="38" t="e">
        <v>#N/A</v>
      </c>
      <c r="H76" s="37" t="e">
        <f t="shared" si="0"/>
        <v>#N/A</v>
      </c>
      <c r="I76" s="37" t="e">
        <f t="shared" si="1"/>
        <v>#N/A</v>
      </c>
      <c r="J76" s="34"/>
      <c r="K76" s="34"/>
    </row>
    <row r="77" spans="2:11" x14ac:dyDescent="0.2">
      <c r="B77" s="81">
        <v>44927</v>
      </c>
      <c r="C77" s="80">
        <v>3.27</v>
      </c>
      <c r="D77" s="80" t="e">
        <v>#N/A</v>
      </c>
      <c r="E77" s="80" t="e">
        <v>#N/A</v>
      </c>
      <c r="F77" s="82" t="e">
        <v>#N/A</v>
      </c>
      <c r="G77" s="83" t="e">
        <v>#N/A</v>
      </c>
      <c r="H77" s="80" t="e">
        <f t="shared" ref="H77:H112" si="2">$E77*EXP((+NORMSINV((1-$H$25)/2)*$F77*SQRT($G77/252)))</f>
        <v>#N/A</v>
      </c>
      <c r="I77" s="80" t="e">
        <f t="shared" ref="I77:I112" si="3">$E77*EXP(-NORMSINV((1-$H$25)/2)*$F77*SQRT($G77/252))</f>
        <v>#N/A</v>
      </c>
      <c r="J77" s="37" t="e">
        <f>$E77*EXP((-1.959963985*$F77*SQRT($G77/252)))</f>
        <v>#N/A</v>
      </c>
      <c r="K77" s="37" t="e">
        <f>$E77*EXP((1.959963985*$F77*SQRT($G77/252)))</f>
        <v>#N/A</v>
      </c>
    </row>
    <row r="78" spans="2:11" x14ac:dyDescent="0.2">
      <c r="B78" s="81">
        <v>44958</v>
      </c>
      <c r="C78" s="80">
        <v>2.38</v>
      </c>
      <c r="D78" s="84" t="e">
        <v>#N/A</v>
      </c>
      <c r="E78" s="84" t="e">
        <v>#N/A</v>
      </c>
      <c r="F78" s="85" t="e">
        <v>#N/A</v>
      </c>
      <c r="G78" s="86" t="e">
        <v>#N/A</v>
      </c>
      <c r="H78" s="37" t="e">
        <f t="shared" si="2"/>
        <v>#N/A</v>
      </c>
      <c r="I78" s="37" t="e">
        <f t="shared" si="3"/>
        <v>#N/A</v>
      </c>
      <c r="J78" s="37" t="e">
        <f t="shared" ref="J78:J112" si="4">$E78*EXP((-1.959963985*$F78*SQRT($G78/252)))</f>
        <v>#N/A</v>
      </c>
      <c r="K78" s="37" t="e">
        <f t="shared" ref="K78:K112" si="5">$E78*EXP((1.959963985*$F78*SQRT($G78/252)))</f>
        <v>#N/A</v>
      </c>
    </row>
    <row r="79" spans="2:11" x14ac:dyDescent="0.2">
      <c r="B79" s="81">
        <v>44986</v>
      </c>
      <c r="C79" s="80">
        <v>2.31</v>
      </c>
      <c r="D79" s="84" t="e">
        <v>#N/A</v>
      </c>
      <c r="E79" s="84" t="e">
        <v>#N/A</v>
      </c>
      <c r="F79" s="85" t="e">
        <v>#N/A</v>
      </c>
      <c r="G79" s="86" t="e">
        <v>#N/A</v>
      </c>
      <c r="H79" s="37" t="e">
        <f t="shared" si="2"/>
        <v>#N/A</v>
      </c>
      <c r="I79" s="37" t="e">
        <f t="shared" si="3"/>
        <v>#N/A</v>
      </c>
      <c r="J79" s="37" t="e">
        <f t="shared" si="4"/>
        <v>#N/A</v>
      </c>
      <c r="K79" s="37" t="e">
        <f t="shared" si="5"/>
        <v>#N/A</v>
      </c>
    </row>
    <row r="80" spans="2:11" x14ac:dyDescent="0.2">
      <c r="B80" s="81">
        <v>45017</v>
      </c>
      <c r="C80" s="80">
        <v>2.16</v>
      </c>
      <c r="D80" s="84" t="e">
        <v>#N/A</v>
      </c>
      <c r="E80" s="84" t="e">
        <v>#N/A</v>
      </c>
      <c r="F80" s="85" t="e">
        <v>#N/A</v>
      </c>
      <c r="G80" s="86" t="e">
        <v>#N/A</v>
      </c>
      <c r="H80" s="37" t="e">
        <f t="shared" si="2"/>
        <v>#N/A</v>
      </c>
      <c r="I80" s="37" t="e">
        <f t="shared" si="3"/>
        <v>#N/A</v>
      </c>
      <c r="J80" s="37" t="e">
        <f t="shared" si="4"/>
        <v>#N/A</v>
      </c>
      <c r="K80" s="37" t="e">
        <f t="shared" si="5"/>
        <v>#N/A</v>
      </c>
    </row>
    <row r="81" spans="2:11" x14ac:dyDescent="0.2">
      <c r="B81" s="81">
        <v>45047</v>
      </c>
      <c r="C81" s="80">
        <v>2.15</v>
      </c>
      <c r="D81" s="84" t="e">
        <v>#N/A</v>
      </c>
      <c r="E81" s="84" t="e">
        <v>#N/A</v>
      </c>
      <c r="F81" s="85" t="e">
        <v>#N/A</v>
      </c>
      <c r="G81" s="86" t="e">
        <v>#N/A</v>
      </c>
      <c r="H81" s="37" t="e">
        <f t="shared" si="2"/>
        <v>#N/A</v>
      </c>
      <c r="I81" s="37" t="e">
        <f t="shared" si="3"/>
        <v>#N/A</v>
      </c>
      <c r="J81" s="37" t="e">
        <f t="shared" si="4"/>
        <v>#N/A</v>
      </c>
      <c r="K81" s="37" t="e">
        <f t="shared" si="5"/>
        <v>#N/A</v>
      </c>
    </row>
    <row r="82" spans="2:11" x14ac:dyDescent="0.2">
      <c r="B82" s="81">
        <v>45078</v>
      </c>
      <c r="C82" s="80">
        <v>2.1800000000000002</v>
      </c>
      <c r="D82" s="84" t="e">
        <v>#N/A</v>
      </c>
      <c r="E82" s="84" t="e">
        <v>#N/A</v>
      </c>
      <c r="F82" s="85" t="e">
        <v>#N/A</v>
      </c>
      <c r="G82" s="86" t="e">
        <v>#N/A</v>
      </c>
      <c r="H82" s="37" t="e">
        <f t="shared" si="2"/>
        <v>#N/A</v>
      </c>
      <c r="I82" s="37" t="e">
        <f t="shared" si="3"/>
        <v>#N/A</v>
      </c>
      <c r="J82" s="37" t="e">
        <f t="shared" si="4"/>
        <v>#N/A</v>
      </c>
      <c r="K82" s="37" t="e">
        <f t="shared" si="5"/>
        <v>#N/A</v>
      </c>
    </row>
    <row r="83" spans="2:11" x14ac:dyDescent="0.2">
      <c r="B83" s="81">
        <v>45108</v>
      </c>
      <c r="C83" s="80">
        <v>2.5499999999999998</v>
      </c>
      <c r="D83" s="84" t="e">
        <v>#N/A</v>
      </c>
      <c r="E83" s="84" t="e">
        <v>#N/A</v>
      </c>
      <c r="F83" s="85" t="e">
        <v>#N/A</v>
      </c>
      <c r="G83" s="86" t="e">
        <v>#N/A</v>
      </c>
      <c r="H83" s="37" t="e">
        <f t="shared" si="2"/>
        <v>#N/A</v>
      </c>
      <c r="I83" s="37" t="e">
        <f t="shared" si="3"/>
        <v>#N/A</v>
      </c>
      <c r="J83" s="37" t="e">
        <f t="shared" si="4"/>
        <v>#N/A</v>
      </c>
      <c r="K83" s="37" t="e">
        <f t="shared" si="5"/>
        <v>#N/A</v>
      </c>
    </row>
    <row r="84" spans="2:11" x14ac:dyDescent="0.2">
      <c r="B84" s="81">
        <v>45139</v>
      </c>
      <c r="C84" s="80">
        <v>2.58</v>
      </c>
      <c r="D84" s="84" t="e">
        <v>#N/A</v>
      </c>
      <c r="E84" s="84" t="e">
        <v>#N/A</v>
      </c>
      <c r="F84" s="85" t="e">
        <v>#N/A</v>
      </c>
      <c r="G84" s="86" t="e">
        <v>#N/A</v>
      </c>
      <c r="H84" s="37" t="e">
        <f t="shared" si="2"/>
        <v>#N/A</v>
      </c>
      <c r="I84" s="37" t="e">
        <f t="shared" si="3"/>
        <v>#N/A</v>
      </c>
      <c r="J84" s="37" t="e">
        <f t="shared" si="4"/>
        <v>#N/A</v>
      </c>
      <c r="K84" s="37" t="e">
        <f t="shared" si="5"/>
        <v>#N/A</v>
      </c>
    </row>
    <row r="85" spans="2:11" x14ac:dyDescent="0.2">
      <c r="B85" s="81">
        <v>45170</v>
      </c>
      <c r="C85" s="80">
        <v>2.64</v>
      </c>
      <c r="D85" s="84" t="e">
        <v>#N/A</v>
      </c>
      <c r="E85" s="84" t="e">
        <v>#N/A</v>
      </c>
      <c r="F85" s="85" t="e">
        <v>#N/A</v>
      </c>
      <c r="G85" s="86" t="e">
        <v>#N/A</v>
      </c>
      <c r="H85" s="37" t="e">
        <f t="shared" si="2"/>
        <v>#N/A</v>
      </c>
      <c r="I85" s="37" t="e">
        <f t="shared" si="3"/>
        <v>#N/A</v>
      </c>
      <c r="J85" s="37" t="e">
        <f t="shared" si="4"/>
        <v>#N/A</v>
      </c>
      <c r="K85" s="37" t="e">
        <f t="shared" si="5"/>
        <v>#N/A</v>
      </c>
    </row>
    <row r="86" spans="2:11" x14ac:dyDescent="0.2">
      <c r="B86" s="81">
        <v>45200</v>
      </c>
      <c r="C86" s="80">
        <v>2.98</v>
      </c>
      <c r="D86" s="84" t="e">
        <v>#N/A</v>
      </c>
      <c r="E86" s="84" t="e">
        <v>#N/A</v>
      </c>
      <c r="F86" s="85" t="e">
        <v>#N/A</v>
      </c>
      <c r="G86" s="86" t="e">
        <v>#N/A</v>
      </c>
      <c r="H86" s="37" t="e">
        <f t="shared" si="2"/>
        <v>#N/A</v>
      </c>
      <c r="I86" s="37" t="e">
        <f t="shared" si="3"/>
        <v>#N/A</v>
      </c>
      <c r="J86" s="37" t="e">
        <f t="shared" si="4"/>
        <v>#N/A</v>
      </c>
      <c r="K86" s="37" t="e">
        <f t="shared" si="5"/>
        <v>#N/A</v>
      </c>
    </row>
    <row r="87" spans="2:11" x14ac:dyDescent="0.2">
      <c r="B87" s="81">
        <v>45231</v>
      </c>
      <c r="C87" s="80">
        <v>2.71</v>
      </c>
      <c r="D87" s="84" t="e">
        <v>#N/A</v>
      </c>
      <c r="E87" s="84" t="e">
        <v>#N/A</v>
      </c>
      <c r="F87" s="85" t="e">
        <v>#N/A</v>
      </c>
      <c r="G87" s="86" t="e">
        <v>#N/A</v>
      </c>
      <c r="H87" s="37" t="e">
        <f t="shared" si="2"/>
        <v>#N/A</v>
      </c>
      <c r="I87" s="37" t="e">
        <f t="shared" si="3"/>
        <v>#N/A</v>
      </c>
      <c r="J87" s="37" t="e">
        <f t="shared" si="4"/>
        <v>#N/A</v>
      </c>
      <c r="K87" s="37" t="e">
        <f t="shared" si="5"/>
        <v>#N/A</v>
      </c>
    </row>
    <row r="88" spans="2:11" x14ac:dyDescent="0.2">
      <c r="B88" s="81">
        <v>45261</v>
      </c>
      <c r="C88" s="80">
        <v>2.52</v>
      </c>
      <c r="D88" s="84" t="e">
        <v>#N/A</v>
      </c>
      <c r="E88" s="84" t="e">
        <v>#N/A</v>
      </c>
      <c r="F88" s="85" t="e">
        <v>#N/A</v>
      </c>
      <c r="G88" s="86" t="e">
        <v>#N/A</v>
      </c>
      <c r="H88" s="37" t="e">
        <f t="shared" si="2"/>
        <v>#N/A</v>
      </c>
      <c r="I88" s="37" t="e">
        <f t="shared" si="3"/>
        <v>#N/A</v>
      </c>
      <c r="J88" s="37" t="e">
        <f t="shared" si="4"/>
        <v>#N/A</v>
      </c>
      <c r="K88" s="37" t="e">
        <f t="shared" si="5"/>
        <v>#N/A</v>
      </c>
    </row>
    <row r="89" spans="2:11" x14ac:dyDescent="0.2">
      <c r="B89" s="81">
        <v>45292</v>
      </c>
      <c r="C89" s="80">
        <v>3.18</v>
      </c>
      <c r="D89" s="84" t="e">
        <v>#N/A</v>
      </c>
      <c r="E89" s="84" t="e">
        <v>#N/A</v>
      </c>
      <c r="F89" s="85" t="e">
        <v>#N/A</v>
      </c>
      <c r="G89" s="86" t="e">
        <v>#N/A</v>
      </c>
      <c r="H89" s="37" t="e">
        <f t="shared" si="2"/>
        <v>#N/A</v>
      </c>
      <c r="I89" s="37" t="e">
        <f t="shared" si="3"/>
        <v>#N/A</v>
      </c>
      <c r="J89" s="37" t="e">
        <f t="shared" si="4"/>
        <v>#N/A</v>
      </c>
      <c r="K89" s="37" t="e">
        <f t="shared" si="5"/>
        <v>#N/A</v>
      </c>
    </row>
    <row r="90" spans="2:11" x14ac:dyDescent="0.2">
      <c r="B90" s="81">
        <v>45323</v>
      </c>
      <c r="C90" s="80">
        <v>1.72</v>
      </c>
      <c r="D90" s="84" t="e">
        <v>#N/A</v>
      </c>
      <c r="E90" s="84" t="e">
        <v>#N/A</v>
      </c>
      <c r="F90" s="85" t="e">
        <v>#N/A</v>
      </c>
      <c r="G90" s="86" t="e">
        <v>#N/A</v>
      </c>
      <c r="H90" s="37" t="e">
        <f t="shared" si="2"/>
        <v>#N/A</v>
      </c>
      <c r="I90" s="37" t="e">
        <f t="shared" si="3"/>
        <v>#N/A</v>
      </c>
      <c r="J90" s="37" t="e">
        <f t="shared" si="4"/>
        <v>#N/A</v>
      </c>
      <c r="K90" s="37" t="e">
        <f t="shared" si="5"/>
        <v>#N/A</v>
      </c>
    </row>
    <row r="91" spans="2:11" x14ac:dyDescent="0.2">
      <c r="B91" s="81">
        <v>45352</v>
      </c>
      <c r="C91" s="80">
        <v>1.49</v>
      </c>
      <c r="D91" s="84" t="e">
        <v>#N/A</v>
      </c>
      <c r="E91" s="84" t="e">
        <v>#N/A</v>
      </c>
      <c r="F91" s="85" t="e">
        <v>#N/A</v>
      </c>
      <c r="G91" s="86" t="e">
        <v>#N/A</v>
      </c>
      <c r="H91" s="37" t="e">
        <f t="shared" si="2"/>
        <v>#N/A</v>
      </c>
      <c r="I91" s="37" t="e">
        <f t="shared" si="3"/>
        <v>#N/A</v>
      </c>
      <c r="J91" s="37" t="e">
        <f t="shared" si="4"/>
        <v>#N/A</v>
      </c>
      <c r="K91" s="37" t="e">
        <f t="shared" si="5"/>
        <v>#N/A</v>
      </c>
    </row>
    <row r="92" spans="2:11" x14ac:dyDescent="0.2">
      <c r="B92" s="81">
        <v>45383</v>
      </c>
      <c r="C92" s="80">
        <v>1.6</v>
      </c>
      <c r="D92" s="84" t="e">
        <v>#N/A</v>
      </c>
      <c r="E92" s="84" t="e">
        <v>#N/A</v>
      </c>
      <c r="F92" s="85" t="e">
        <v>#N/A</v>
      </c>
      <c r="G92" s="86" t="e">
        <v>#N/A</v>
      </c>
      <c r="H92" s="37" t="e">
        <f t="shared" si="2"/>
        <v>#N/A</v>
      </c>
      <c r="I92" s="37" t="e">
        <f t="shared" si="3"/>
        <v>#N/A</v>
      </c>
      <c r="J92" s="37" t="e">
        <f t="shared" si="4"/>
        <v>#N/A</v>
      </c>
      <c r="K92" s="37" t="e">
        <f t="shared" si="5"/>
        <v>#N/A</v>
      </c>
    </row>
    <row r="93" spans="2:11" x14ac:dyDescent="0.2">
      <c r="B93" s="81">
        <v>45413</v>
      </c>
      <c r="C93" s="80">
        <v>2.12</v>
      </c>
      <c r="D93" s="84" t="e">
        <v>#N/A</v>
      </c>
      <c r="E93" s="84" t="e">
        <v>#N/A</v>
      </c>
      <c r="F93" s="85" t="e">
        <v>#N/A</v>
      </c>
      <c r="G93" s="86" t="e">
        <v>#N/A</v>
      </c>
      <c r="H93" s="37" t="e">
        <f t="shared" si="2"/>
        <v>#N/A</v>
      </c>
      <c r="I93" s="37" t="e">
        <f t="shared" si="3"/>
        <v>#N/A</v>
      </c>
      <c r="J93" s="37" t="e">
        <f t="shared" si="4"/>
        <v>#N/A</v>
      </c>
      <c r="K93" s="37" t="e">
        <f t="shared" si="5"/>
        <v>#N/A</v>
      </c>
    </row>
    <row r="94" spans="2:11" x14ac:dyDescent="0.2">
      <c r="B94" s="81">
        <v>45444</v>
      </c>
      <c r="C94" s="80">
        <v>2.5299999999999998</v>
      </c>
      <c r="D94" s="84" t="e">
        <v>#N/A</v>
      </c>
      <c r="E94" s="84" t="e">
        <v>#N/A</v>
      </c>
      <c r="F94" s="85" t="e">
        <v>#N/A</v>
      </c>
      <c r="G94" s="86" t="e">
        <v>#N/A</v>
      </c>
      <c r="H94" s="37" t="e">
        <f t="shared" si="2"/>
        <v>#N/A</v>
      </c>
      <c r="I94" s="37" t="e">
        <f t="shared" si="3"/>
        <v>#N/A</v>
      </c>
      <c r="J94" s="37" t="e">
        <f t="shared" si="4"/>
        <v>#N/A</v>
      </c>
      <c r="K94" s="37" t="e">
        <f t="shared" si="5"/>
        <v>#N/A</v>
      </c>
    </row>
    <row r="95" spans="2:11" x14ac:dyDescent="0.2">
      <c r="B95" s="81">
        <v>45474</v>
      </c>
      <c r="C95" s="80">
        <v>2.0699999999999998</v>
      </c>
      <c r="D95" s="84" t="e">
        <v>#N/A</v>
      </c>
      <c r="E95" s="84" t="e">
        <v>#N/A</v>
      </c>
      <c r="F95" s="85" t="e">
        <v>#N/A</v>
      </c>
      <c r="G95" s="86" t="e">
        <v>#N/A</v>
      </c>
      <c r="H95" s="37" t="e">
        <f t="shared" si="2"/>
        <v>#N/A</v>
      </c>
      <c r="I95" s="37" t="e">
        <f t="shared" si="3"/>
        <v>#N/A</v>
      </c>
      <c r="J95" s="37" t="e">
        <f t="shared" si="4"/>
        <v>#N/A</v>
      </c>
      <c r="K95" s="37" t="e">
        <f t="shared" si="5"/>
        <v>#N/A</v>
      </c>
    </row>
    <row r="96" spans="2:11" x14ac:dyDescent="0.2">
      <c r="B96" s="81">
        <v>45505</v>
      </c>
      <c r="C96" s="80">
        <v>1.99</v>
      </c>
      <c r="D96" s="84" t="e">
        <v>#N/A</v>
      </c>
      <c r="E96" s="84" t="e">
        <v>#N/A</v>
      </c>
      <c r="F96" s="85" t="e">
        <v>#N/A</v>
      </c>
      <c r="G96" s="86" t="e">
        <v>#N/A</v>
      </c>
      <c r="H96" s="37" t="e">
        <f t="shared" si="2"/>
        <v>#N/A</v>
      </c>
      <c r="I96" s="37" t="e">
        <f t="shared" si="3"/>
        <v>#N/A</v>
      </c>
      <c r="J96" s="37" t="e">
        <f t="shared" si="4"/>
        <v>#N/A</v>
      </c>
      <c r="K96" s="37" t="e">
        <f t="shared" si="5"/>
        <v>#N/A</v>
      </c>
    </row>
    <row r="97" spans="2:11" x14ac:dyDescent="0.2">
      <c r="B97" s="81">
        <v>45536</v>
      </c>
      <c r="C97" s="80">
        <v>2.2799999999999998</v>
      </c>
      <c r="D97" s="84" t="e">
        <v>#N/A</v>
      </c>
      <c r="E97" s="84" t="e">
        <v>#N/A</v>
      </c>
      <c r="F97" s="85" t="e">
        <v>#N/A</v>
      </c>
      <c r="G97" s="86" t="e">
        <v>#N/A</v>
      </c>
      <c r="H97" s="37" t="e">
        <f t="shared" si="2"/>
        <v>#N/A</v>
      </c>
      <c r="I97" s="37" t="e">
        <f t="shared" si="3"/>
        <v>#N/A</v>
      </c>
      <c r="J97" s="37" t="e">
        <f t="shared" si="4"/>
        <v>#N/A</v>
      </c>
      <c r="K97" s="37" t="e">
        <f t="shared" si="5"/>
        <v>#N/A</v>
      </c>
    </row>
    <row r="98" spans="2:11" x14ac:dyDescent="0.2">
      <c r="B98" s="81">
        <v>45566</v>
      </c>
      <c r="C98" s="80">
        <v>2.2000000000000002</v>
      </c>
      <c r="D98" s="84" t="e">
        <v>#N/A</v>
      </c>
      <c r="E98" s="84" t="e">
        <v>#N/A</v>
      </c>
      <c r="F98" s="85" t="e">
        <v>#N/A</v>
      </c>
      <c r="G98" s="86" t="e">
        <v>#N/A</v>
      </c>
      <c r="H98" s="37" t="e">
        <f t="shared" si="2"/>
        <v>#N/A</v>
      </c>
      <c r="I98" s="37" t="e">
        <f t="shared" si="3"/>
        <v>#N/A</v>
      </c>
      <c r="J98" s="37" t="e">
        <f t="shared" si="4"/>
        <v>#N/A</v>
      </c>
      <c r="K98" s="37" t="e">
        <f t="shared" si="5"/>
        <v>#N/A</v>
      </c>
    </row>
    <row r="99" spans="2:11" x14ac:dyDescent="0.2">
      <c r="B99" s="81">
        <v>45597</v>
      </c>
      <c r="C99" s="80">
        <v>2.02</v>
      </c>
      <c r="D99" s="84">
        <v>2.02</v>
      </c>
      <c r="E99" s="84" t="e">
        <v>#N/A</v>
      </c>
      <c r="F99" s="85" t="e">
        <v>#N/A</v>
      </c>
      <c r="G99" s="86" t="e">
        <v>#N/A</v>
      </c>
      <c r="H99" s="37" t="e">
        <f t="shared" si="2"/>
        <v>#N/A</v>
      </c>
      <c r="I99" s="37" t="e">
        <f t="shared" si="3"/>
        <v>#N/A</v>
      </c>
      <c r="J99" s="37" t="e">
        <f t="shared" si="4"/>
        <v>#N/A</v>
      </c>
      <c r="K99" s="37" t="e">
        <f t="shared" si="5"/>
        <v>#N/A</v>
      </c>
    </row>
    <row r="100" spans="2:11" x14ac:dyDescent="0.2">
      <c r="B100" s="81">
        <v>45627</v>
      </c>
      <c r="C100" s="80" t="e">
        <v>#N/A</v>
      </c>
      <c r="D100" s="84">
        <v>3.1230289999999998</v>
      </c>
      <c r="E100" s="84" t="e">
        <v>#N/A</v>
      </c>
      <c r="F100" s="85" t="e">
        <v>#N/A</v>
      </c>
      <c r="G100" s="86" t="e">
        <v>#N/A</v>
      </c>
      <c r="H100" s="37" t="e">
        <f t="shared" si="2"/>
        <v>#N/A</v>
      </c>
      <c r="I100" s="37" t="e">
        <f t="shared" si="3"/>
        <v>#N/A</v>
      </c>
      <c r="J100" s="37" t="e">
        <f t="shared" si="4"/>
        <v>#N/A</v>
      </c>
      <c r="K100" s="37" t="e">
        <f t="shared" si="5"/>
        <v>#N/A</v>
      </c>
    </row>
    <row r="101" spans="2:11" x14ac:dyDescent="0.2">
      <c r="B101" s="81">
        <v>45658</v>
      </c>
      <c r="C101" s="80" t="e">
        <v>#N/A</v>
      </c>
      <c r="D101" s="84">
        <v>3.2634750000000001</v>
      </c>
      <c r="E101" s="84">
        <v>3.1480000000000006</v>
      </c>
      <c r="F101" s="85">
        <v>0.66989989999999999</v>
      </c>
      <c r="G101" s="86">
        <v>14</v>
      </c>
      <c r="H101" s="37">
        <f t="shared" si="2"/>
        <v>2.3101097928457413</v>
      </c>
      <c r="I101" s="37">
        <f t="shared" si="3"/>
        <v>4.2897978402110271</v>
      </c>
      <c r="J101" s="37">
        <f t="shared" si="4"/>
        <v>2.3101097926779715</v>
      </c>
      <c r="K101" s="37">
        <f t="shared" si="5"/>
        <v>4.2897978405225698</v>
      </c>
    </row>
    <row r="102" spans="2:11" x14ac:dyDescent="0.2">
      <c r="B102" s="81">
        <v>45689</v>
      </c>
      <c r="C102" s="80" t="e">
        <v>#N/A</v>
      </c>
      <c r="D102" s="84">
        <v>2.9174099999999998</v>
      </c>
      <c r="E102" s="84">
        <v>3.0150000000000001</v>
      </c>
      <c r="F102" s="85">
        <v>0.671199875</v>
      </c>
      <c r="G102" s="86">
        <v>35</v>
      </c>
      <c r="H102" s="37">
        <f t="shared" si="2"/>
        <v>1.8465732923828135</v>
      </c>
      <c r="I102" s="37">
        <f t="shared" si="3"/>
        <v>4.9227534252214795</v>
      </c>
      <c r="J102" s="37">
        <f t="shared" si="4"/>
        <v>1.8465732921703621</v>
      </c>
      <c r="K102" s="37">
        <f t="shared" si="5"/>
        <v>4.9227534257878505</v>
      </c>
    </row>
    <row r="103" spans="2:11" x14ac:dyDescent="0.2">
      <c r="B103" s="81">
        <v>45717</v>
      </c>
      <c r="C103" s="80" t="e">
        <v>#N/A</v>
      </c>
      <c r="D103" s="84">
        <v>2.658312</v>
      </c>
      <c r="E103" s="84">
        <v>2.7768000000000002</v>
      </c>
      <c r="F103" s="85">
        <v>0.59451062500000007</v>
      </c>
      <c r="G103" s="86">
        <v>54</v>
      </c>
      <c r="H103" s="37">
        <f t="shared" si="2"/>
        <v>1.6191598583546096</v>
      </c>
      <c r="I103" s="37">
        <f t="shared" si="3"/>
        <v>4.7621105477723065</v>
      </c>
      <c r="J103" s="37">
        <f t="shared" si="4"/>
        <v>1.6191598581496573</v>
      </c>
      <c r="K103" s="37">
        <f t="shared" si="5"/>
        <v>4.7621105483750918</v>
      </c>
    </row>
    <row r="104" spans="2:11" x14ac:dyDescent="0.2">
      <c r="B104" s="81">
        <v>45748</v>
      </c>
      <c r="C104" s="80" t="e">
        <v>#N/A</v>
      </c>
      <c r="D104" s="84">
        <v>2.4019689999999998</v>
      </c>
      <c r="E104" s="84">
        <v>2.7732000000000001</v>
      </c>
      <c r="F104" s="85">
        <v>0.52659765000000003</v>
      </c>
      <c r="G104" s="86">
        <v>75</v>
      </c>
      <c r="H104" s="37">
        <f t="shared" si="2"/>
        <v>1.5792315951975273</v>
      </c>
      <c r="I104" s="37">
        <f t="shared" si="3"/>
        <v>4.8698609269136801</v>
      </c>
      <c r="J104" s="37">
        <f t="shared" si="4"/>
        <v>1.5792315949888562</v>
      </c>
      <c r="K104" s="37">
        <f t="shared" si="5"/>
        <v>4.8698609275571574</v>
      </c>
    </row>
    <row r="105" spans="2:11" x14ac:dyDescent="0.2">
      <c r="B105" s="81">
        <v>45778</v>
      </c>
      <c r="C105" s="80" t="e">
        <v>#N/A</v>
      </c>
      <c r="D105" s="84">
        <v>2.3783439999999998</v>
      </c>
      <c r="E105" s="84">
        <v>2.8832</v>
      </c>
      <c r="F105" s="85">
        <v>0.48128446785714285</v>
      </c>
      <c r="G105" s="86">
        <v>96</v>
      </c>
      <c r="H105" s="37">
        <f t="shared" si="2"/>
        <v>1.6107231675174241</v>
      </c>
      <c r="I105" s="37">
        <f t="shared" si="3"/>
        <v>5.1609378989764085</v>
      </c>
      <c r="J105" s="37">
        <f t="shared" si="4"/>
        <v>1.6107231672973519</v>
      </c>
      <c r="K105" s="37">
        <f t="shared" si="5"/>
        <v>5.1609378996815449</v>
      </c>
    </row>
    <row r="106" spans="2:11" x14ac:dyDescent="0.2">
      <c r="B106" s="81">
        <v>45809</v>
      </c>
      <c r="C106" s="80" t="e">
        <v>#N/A</v>
      </c>
      <c r="D106" s="84">
        <v>2.545992</v>
      </c>
      <c r="E106" s="84">
        <v>3.0569999999999995</v>
      </c>
      <c r="F106" s="85">
        <v>0.44181867499999994</v>
      </c>
      <c r="G106" s="86">
        <v>117</v>
      </c>
      <c r="H106" s="37">
        <f t="shared" si="2"/>
        <v>1.6945029783399088</v>
      </c>
      <c r="I106" s="37">
        <f t="shared" si="3"/>
        <v>5.5150384032700037</v>
      </c>
      <c r="J106" s="37">
        <f t="shared" si="4"/>
        <v>1.6945029781052774</v>
      </c>
      <c r="K106" s="37">
        <f t="shared" si="5"/>
        <v>5.5150384040336506</v>
      </c>
    </row>
    <row r="107" spans="2:11" x14ac:dyDescent="0.2">
      <c r="B107" s="81">
        <v>45839</v>
      </c>
      <c r="C107" s="80" t="e">
        <v>#N/A</v>
      </c>
      <c r="D107" s="84">
        <v>2.799579</v>
      </c>
      <c r="E107" s="84">
        <v>3.2347999999999999</v>
      </c>
      <c r="F107" s="85">
        <v>0.40918384999999996</v>
      </c>
      <c r="G107" s="86">
        <v>137</v>
      </c>
      <c r="H107" s="37">
        <f t="shared" si="2"/>
        <v>1.790762717677163</v>
      </c>
      <c r="I107" s="37">
        <f t="shared" si="3"/>
        <v>5.8432817127067453</v>
      </c>
      <c r="J107" s="37">
        <f t="shared" si="4"/>
        <v>1.7907627174286647</v>
      </c>
      <c r="K107" s="37">
        <f t="shared" si="5"/>
        <v>5.843281713517599</v>
      </c>
    </row>
    <row r="108" spans="2:11" x14ac:dyDescent="0.2">
      <c r="B108" s="81">
        <v>45870</v>
      </c>
      <c r="C108" s="80" t="e">
        <v>#N/A</v>
      </c>
      <c r="D108" s="84">
        <v>3.101572</v>
      </c>
      <c r="E108" s="84">
        <v>3.2856000000000001</v>
      </c>
      <c r="F108" s="85">
        <v>0.39382297499999996</v>
      </c>
      <c r="G108" s="86">
        <v>159</v>
      </c>
      <c r="H108" s="37">
        <f t="shared" si="2"/>
        <v>1.7796674715292957</v>
      </c>
      <c r="I108" s="37">
        <f t="shared" si="3"/>
        <v>6.0658339452164878</v>
      </c>
      <c r="J108" s="37">
        <f t="shared" si="4"/>
        <v>1.7796674712732334</v>
      </c>
      <c r="K108" s="37">
        <f t="shared" si="5"/>
        <v>6.0658339460892527</v>
      </c>
    </row>
    <row r="109" spans="2:11" x14ac:dyDescent="0.2">
      <c r="B109" s="81">
        <v>45901</v>
      </c>
      <c r="C109" s="80" t="e">
        <v>#N/A</v>
      </c>
      <c r="D109" s="84">
        <v>3.1509670000000001</v>
      </c>
      <c r="E109" s="84">
        <v>3.2725999999999997</v>
      </c>
      <c r="F109" s="85">
        <v>0.385986675</v>
      </c>
      <c r="G109" s="86">
        <v>180</v>
      </c>
      <c r="H109" s="37">
        <f t="shared" si="2"/>
        <v>1.7266941679322672</v>
      </c>
      <c r="I109" s="37">
        <f t="shared" si="3"/>
        <v>6.2025522289365336</v>
      </c>
      <c r="J109" s="37">
        <f t="shared" si="4"/>
        <v>1.7266941676731888</v>
      </c>
      <c r="K109" s="37">
        <f t="shared" si="5"/>
        <v>6.2025522298671838</v>
      </c>
    </row>
    <row r="110" spans="2:11" x14ac:dyDescent="0.2">
      <c r="B110" s="81">
        <v>45931</v>
      </c>
      <c r="C110" s="80" t="e">
        <v>#N/A</v>
      </c>
      <c r="D110" s="84">
        <v>3.1517680000000001</v>
      </c>
      <c r="E110" s="84">
        <v>3.3550000000000004</v>
      </c>
      <c r="F110" s="85">
        <v>0.38046351071428569</v>
      </c>
      <c r="G110" s="86">
        <v>201</v>
      </c>
      <c r="H110" s="37">
        <f t="shared" si="2"/>
        <v>1.723703783908606</v>
      </c>
      <c r="I110" s="37">
        <f t="shared" si="3"/>
        <v>6.5301388237811162</v>
      </c>
      <c r="J110" s="37">
        <f t="shared" si="4"/>
        <v>1.7237037836392166</v>
      </c>
      <c r="K110" s="37">
        <f t="shared" si="5"/>
        <v>6.5301388248016803</v>
      </c>
    </row>
    <row r="111" spans="2:11" x14ac:dyDescent="0.2">
      <c r="B111" s="81">
        <v>45962</v>
      </c>
      <c r="C111" s="80" t="e">
        <v>#N/A</v>
      </c>
      <c r="D111" s="84">
        <v>3.4180000000000001</v>
      </c>
      <c r="E111" s="84">
        <v>3.6462000000000003</v>
      </c>
      <c r="F111" s="85">
        <v>0.37638805333333336</v>
      </c>
      <c r="G111" s="86">
        <v>224</v>
      </c>
      <c r="H111" s="37">
        <f t="shared" si="2"/>
        <v>1.818784958003421</v>
      </c>
      <c r="I111" s="37">
        <f t="shared" si="3"/>
        <v>7.3097011174946154</v>
      </c>
      <c r="J111" s="37">
        <f t="shared" si="4"/>
        <v>1.8187849577065631</v>
      </c>
      <c r="K111" s="37">
        <f t="shared" si="5"/>
        <v>7.3097011186876877</v>
      </c>
    </row>
    <row r="112" spans="2:11" x14ac:dyDescent="0.2">
      <c r="B112" s="87">
        <v>45992</v>
      </c>
      <c r="C112" s="80" t="e">
        <v>#N/A</v>
      </c>
      <c r="D112" s="88">
        <v>3.6240000000000001</v>
      </c>
      <c r="E112" s="88">
        <v>4.0944000000000003</v>
      </c>
      <c r="F112" s="89">
        <v>0.37521367142857143</v>
      </c>
      <c r="G112" s="59">
        <v>243</v>
      </c>
      <c r="H112" s="39">
        <f t="shared" si="2"/>
        <v>1.9886709174900181</v>
      </c>
      <c r="I112" s="39">
        <f t="shared" si="3"/>
        <v>8.4298066676404471</v>
      </c>
      <c r="J112" s="37">
        <f t="shared" si="4"/>
        <v>1.9886709171530015</v>
      </c>
      <c r="K112" s="37">
        <f t="shared" si="5"/>
        <v>8.4298066690690323</v>
      </c>
    </row>
    <row r="113" spans="2:13" x14ac:dyDescent="0.2">
      <c r="B113" s="23" t="s">
        <v>1018</v>
      </c>
    </row>
    <row r="114" spans="2:13" ht="12.75" customHeight="1" x14ac:dyDescent="0.2">
      <c r="B114" s="466" t="s">
        <v>976</v>
      </c>
      <c r="C114" s="466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</row>
    <row r="115" spans="2:13" x14ac:dyDescent="0.2">
      <c r="B115" s="466"/>
      <c r="C115" s="466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</row>
    <row r="116" spans="2:13" x14ac:dyDescent="0.2"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</row>
    <row r="121" spans="2:13" ht="15.75" x14ac:dyDescent="0.25">
      <c r="B121" s="40" t="s">
        <v>60</v>
      </c>
    </row>
    <row r="132" spans="2:2" x14ac:dyDescent="0.2">
      <c r="B132" s="43"/>
    </row>
    <row r="133" spans="2:2" x14ac:dyDescent="0.2">
      <c r="B133" t="str">
        <f>(100*$H$25)&amp;"% NYMEX futures upper confidence interval"</f>
        <v>95% NYMEX futures upper confidence interval</v>
      </c>
    </row>
    <row r="134" spans="2:2" x14ac:dyDescent="0.2">
      <c r="B134" t="str">
        <f>(100*$H$25)&amp;"% NYMEX futures lower confidence interval"</f>
        <v>95% NYMEX futures lower confidence interval</v>
      </c>
    </row>
  </sheetData>
  <mergeCells count="5">
    <mergeCell ref="H25:I25"/>
    <mergeCell ref="H27:I27"/>
    <mergeCell ref="J26:K26"/>
    <mergeCell ref="J27:K27"/>
    <mergeCell ref="B114:M115"/>
  </mergeCells>
  <phoneticPr fontId="27" type="noConversion"/>
  <conditionalFormatting sqref="C29:I76">
    <cfRule type="expression" dxfId="11" priority="1" stopIfTrue="1">
      <formula>ISNA(C29)</formula>
    </cfRule>
  </conditionalFormatting>
  <conditionalFormatting sqref="C77:K112">
    <cfRule type="expression" dxfId="10" priority="9" stopIfTrue="1">
      <formula>ISNA(C77)</formula>
    </cfRule>
  </conditionalFormatting>
  <conditionalFormatting sqref="H77:I77">
    <cfRule type="expression" dxfId="9" priority="8" stopIfTrue="1">
      <formula>ISNA(H77)</formula>
    </cfRule>
  </conditionalFormatting>
  <dataValidations disablePrompts="1" count="1">
    <dataValidation type="decimal" errorStyle="information" operator="lessThan" allowBlank="1" showInputMessage="1" showErrorMessage="1" errorTitle="Invalid entry" error="Value must be less than 100%" sqref="J26:K26 H25:I25" xr:uid="{00000000-0002-0000-1700-000000000000}">
      <formula1>1</formula1>
    </dataValidation>
  </dataValidations>
  <hyperlinks>
    <hyperlink ref="A3" location="Contents!A1" display="Return to Contents" xr:uid="{00000000-0004-0000-1700-000000000000}"/>
  </hyperlinks>
  <pageMargins left="0.75" right="0.75" top="1" bottom="1" header="0.5" footer="0.5"/>
  <pageSetup scale="2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"/>
  <dimension ref="A2:AC131"/>
  <sheetViews>
    <sheetView zoomScaleNormal="100" workbookViewId="0"/>
  </sheetViews>
  <sheetFormatPr defaultColWidth="9.28515625" defaultRowHeight="15" x14ac:dyDescent="0.25"/>
  <cols>
    <col min="1" max="1" width="7.28515625" style="107" customWidth="1"/>
    <col min="2" max="2" width="9.28515625" style="107"/>
    <col min="3" max="3" width="14.7109375" style="107" customWidth="1"/>
    <col min="4" max="14" width="9.28515625" style="107"/>
    <col min="15" max="16" width="9.28515625" style="108"/>
    <col min="17" max="17" width="25.7109375" style="107" customWidth="1"/>
    <col min="18" max="18" width="10.5703125" style="107" customWidth="1"/>
    <col min="19" max="27" width="9.28515625" style="107"/>
    <col min="28" max="29" width="9.28515625" style="108"/>
    <col min="30" max="16384" width="9.28515625" style="107"/>
  </cols>
  <sheetData>
    <row r="2" spans="1:18" ht="15.75" x14ac:dyDescent="0.25">
      <c r="A2" s="31" t="s">
        <v>977</v>
      </c>
    </row>
    <row r="3" spans="1:18" x14ac:dyDescent="0.25">
      <c r="A3" s="16" t="s">
        <v>16</v>
      </c>
      <c r="R3" s="112"/>
    </row>
    <row r="4" spans="1:18" x14ac:dyDescent="0.25">
      <c r="A4" s="253"/>
      <c r="B4" s="254"/>
      <c r="C4" s="254"/>
      <c r="D4" s="254"/>
      <c r="E4" s="254"/>
      <c r="F4" s="254"/>
      <c r="G4" s="254"/>
      <c r="H4" s="254"/>
      <c r="I4" s="254"/>
      <c r="J4" s="254"/>
      <c r="R4" s="112"/>
    </row>
    <row r="5" spans="1:18" x14ac:dyDescent="0.25">
      <c r="A5" s="253"/>
      <c r="B5" s="254"/>
      <c r="C5" s="254"/>
      <c r="D5" s="254"/>
      <c r="E5" s="254"/>
      <c r="F5" s="254"/>
      <c r="G5" s="254"/>
      <c r="H5" s="254"/>
      <c r="I5" s="254"/>
      <c r="J5" s="254"/>
      <c r="Q5" s="142" t="s">
        <v>343</v>
      </c>
      <c r="R5" s="143"/>
    </row>
    <row r="6" spans="1:18" x14ac:dyDescent="0.25">
      <c r="A6" s="254"/>
      <c r="B6" s="254"/>
      <c r="C6" s="254"/>
      <c r="D6" s="254"/>
      <c r="E6" s="254"/>
      <c r="F6" s="254"/>
      <c r="G6" s="254"/>
      <c r="H6" s="254"/>
      <c r="I6" s="254"/>
      <c r="J6" s="254"/>
      <c r="Q6" s="340" t="s">
        <v>385</v>
      </c>
      <c r="R6" s="341" t="s">
        <v>273</v>
      </c>
    </row>
    <row r="7" spans="1:18" x14ac:dyDescent="0.25">
      <c r="A7" s="254"/>
      <c r="B7" s="254"/>
      <c r="C7" s="254"/>
      <c r="D7" s="254"/>
      <c r="E7" s="254"/>
      <c r="F7" s="254"/>
      <c r="G7" s="254"/>
      <c r="H7" s="254"/>
      <c r="I7" s="254"/>
      <c r="J7" s="254"/>
      <c r="Q7" s="342" t="s">
        <v>386</v>
      </c>
      <c r="R7" s="343" t="s">
        <v>530</v>
      </c>
    </row>
    <row r="8" spans="1:18" x14ac:dyDescent="0.25">
      <c r="A8" s="254"/>
      <c r="B8" s="254"/>
      <c r="C8" s="254"/>
      <c r="D8" s="254"/>
      <c r="E8" s="254"/>
      <c r="F8" s="254"/>
      <c r="G8" s="254"/>
      <c r="H8" s="254"/>
      <c r="I8" s="254"/>
      <c r="J8" s="254"/>
    </row>
    <row r="9" spans="1:18" x14ac:dyDescent="0.25">
      <c r="A9" s="254"/>
      <c r="B9" s="254"/>
      <c r="C9" s="254"/>
      <c r="D9" s="254"/>
      <c r="E9" s="254"/>
      <c r="F9" s="254"/>
      <c r="G9" s="254"/>
      <c r="H9" s="254"/>
      <c r="I9" s="254"/>
      <c r="J9" s="254"/>
    </row>
    <row r="10" spans="1:18" x14ac:dyDescent="0.25">
      <c r="A10" s="254"/>
      <c r="B10" s="254"/>
      <c r="C10" s="254"/>
      <c r="D10" s="254"/>
      <c r="E10" s="254"/>
      <c r="F10" s="254"/>
      <c r="G10" s="254"/>
      <c r="H10" s="254"/>
      <c r="I10" s="254"/>
      <c r="J10" s="254"/>
    </row>
    <row r="11" spans="1:18" x14ac:dyDescent="0.25">
      <c r="A11" s="254"/>
      <c r="B11" s="254"/>
      <c r="C11" s="254"/>
      <c r="D11" s="254"/>
      <c r="E11" s="254"/>
      <c r="F11" s="254"/>
      <c r="G11" s="254"/>
      <c r="H11" s="254"/>
      <c r="I11" s="254"/>
      <c r="J11" s="254"/>
    </row>
    <row r="12" spans="1:18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</row>
    <row r="13" spans="1:18" x14ac:dyDescent="0.25">
      <c r="A13" s="254"/>
      <c r="B13" s="254"/>
      <c r="C13" s="254"/>
      <c r="D13" s="254"/>
      <c r="E13" s="254"/>
      <c r="F13" s="254"/>
      <c r="G13" s="254"/>
      <c r="H13" s="254"/>
      <c r="I13" s="254"/>
      <c r="J13" s="254"/>
    </row>
    <row r="14" spans="1:18" x14ac:dyDescent="0.25">
      <c r="A14" s="254"/>
      <c r="B14" s="254"/>
      <c r="C14" s="254"/>
      <c r="D14" s="254"/>
      <c r="E14" s="254"/>
      <c r="F14" s="254"/>
      <c r="G14" s="254"/>
      <c r="H14" s="254"/>
      <c r="I14" s="254"/>
      <c r="J14" s="254"/>
    </row>
    <row r="15" spans="1:18" x14ac:dyDescent="0.25">
      <c r="A15" s="254"/>
      <c r="B15" s="254"/>
      <c r="C15" s="254"/>
      <c r="D15" s="254"/>
      <c r="E15" s="254"/>
      <c r="F15" s="254"/>
      <c r="G15" s="254"/>
      <c r="H15" s="254"/>
      <c r="I15" s="254"/>
      <c r="J15" s="254"/>
    </row>
    <row r="16" spans="1:18" x14ac:dyDescent="0.25">
      <c r="A16" s="254"/>
      <c r="B16" s="254"/>
      <c r="C16" s="254"/>
      <c r="D16" s="254"/>
      <c r="E16" s="254"/>
      <c r="F16" s="254"/>
      <c r="G16" s="254"/>
      <c r="H16" s="254"/>
      <c r="I16" s="254"/>
      <c r="J16" s="254"/>
    </row>
    <row r="17" spans="1:13" x14ac:dyDescent="0.25">
      <c r="A17" s="254"/>
      <c r="B17" s="254"/>
      <c r="C17" s="254"/>
      <c r="D17" s="254"/>
      <c r="E17" s="254"/>
      <c r="F17" s="254"/>
      <c r="G17" s="254"/>
      <c r="H17" s="254"/>
      <c r="I17" s="254"/>
      <c r="J17" s="254"/>
    </row>
    <row r="18" spans="1:13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</row>
    <row r="19" spans="1:13" x14ac:dyDescent="0.25">
      <c r="A19" s="254"/>
      <c r="B19" s="254"/>
      <c r="C19" s="254"/>
      <c r="D19" s="254"/>
      <c r="E19" s="254"/>
      <c r="F19" s="254"/>
      <c r="G19" s="254"/>
      <c r="H19" s="254"/>
      <c r="I19" s="254"/>
      <c r="J19" s="254"/>
    </row>
    <row r="20" spans="1:13" x14ac:dyDescent="0.25">
      <c r="A20" s="254"/>
      <c r="B20" s="254"/>
      <c r="C20" s="254"/>
      <c r="D20" s="254"/>
      <c r="E20" s="254"/>
      <c r="F20" s="254"/>
      <c r="G20" s="254"/>
      <c r="H20" s="254"/>
      <c r="I20" s="254"/>
      <c r="J20" s="254"/>
    </row>
    <row r="21" spans="1:13" x14ac:dyDescent="0.25">
      <c r="A21" s="254"/>
      <c r="B21" s="254"/>
      <c r="C21" s="254"/>
      <c r="D21" s="254"/>
      <c r="E21" s="254"/>
      <c r="F21" s="254"/>
      <c r="G21" s="254"/>
      <c r="H21" s="254"/>
      <c r="I21" s="254"/>
      <c r="J21" s="254"/>
    </row>
    <row r="22" spans="1:13" x14ac:dyDescent="0.25">
      <c r="A22" s="254"/>
      <c r="B22" s="254"/>
      <c r="C22" s="254"/>
      <c r="D22" s="254"/>
      <c r="E22" s="254"/>
      <c r="F22" s="254"/>
      <c r="G22" s="254"/>
      <c r="H22" s="254"/>
      <c r="I22" s="254"/>
      <c r="J22" s="254"/>
    </row>
    <row r="23" spans="1:13" x14ac:dyDescent="0.25">
      <c r="A23" s="254"/>
      <c r="B23" s="254"/>
      <c r="C23" s="254"/>
      <c r="D23" s="254"/>
      <c r="E23" s="254"/>
      <c r="F23" s="254"/>
      <c r="G23" s="254"/>
      <c r="H23" s="254"/>
      <c r="I23" s="254"/>
      <c r="J23" s="254"/>
    </row>
    <row r="24" spans="1:13" x14ac:dyDescent="0.25">
      <c r="B24"/>
      <c r="C24"/>
      <c r="D24" s="479"/>
      <c r="E24" s="479"/>
      <c r="F24" s="479"/>
      <c r="G24" s="479"/>
      <c r="H24" s="479"/>
      <c r="I24" s="23"/>
      <c r="J24" s="479"/>
      <c r="K24" s="479"/>
      <c r="L24" s="479"/>
      <c r="M24" s="479"/>
    </row>
    <row r="25" spans="1:13" x14ac:dyDescent="0.25">
      <c r="D25" s="119" t="s">
        <v>499</v>
      </c>
      <c r="E25" s="119" t="s">
        <v>275</v>
      </c>
      <c r="F25" s="344" t="s">
        <v>500</v>
      </c>
      <c r="G25" s="344" t="s">
        <v>457</v>
      </c>
      <c r="H25" s="119"/>
      <c r="I25" s="189" t="s">
        <v>497</v>
      </c>
      <c r="J25" s="119" t="s">
        <v>223</v>
      </c>
      <c r="K25" s="344" t="s">
        <v>498</v>
      </c>
      <c r="L25" s="344" t="s">
        <v>457</v>
      </c>
    </row>
    <row r="26" spans="1:13" x14ac:dyDescent="0.25">
      <c r="B26" s="107">
        <f t="shared" ref="B26:B73" si="0">YEAR(C26)</f>
        <v>2020</v>
      </c>
      <c r="C26" s="109">
        <v>43831</v>
      </c>
      <c r="D26" s="110">
        <v>9.43</v>
      </c>
      <c r="E26" s="115" t="e">
        <v>#N/A</v>
      </c>
      <c r="F26" s="114"/>
      <c r="G26" s="403">
        <v>9.43</v>
      </c>
      <c r="H26" s="113"/>
      <c r="I26" s="110">
        <v>2.0987800000000001</v>
      </c>
      <c r="J26" s="115" t="e">
        <v>#N/A</v>
      </c>
      <c r="K26" s="114"/>
      <c r="L26" s="114">
        <v>2.0987800000000001</v>
      </c>
      <c r="M26" s="114"/>
    </row>
    <row r="27" spans="1:13" x14ac:dyDescent="0.25">
      <c r="B27" s="107">
        <f t="shared" si="0"/>
        <v>2020</v>
      </c>
      <c r="C27" s="109">
        <v>43862</v>
      </c>
      <c r="D27" s="110">
        <v>9.19</v>
      </c>
      <c r="E27" s="115" t="e">
        <v>#N/A</v>
      </c>
      <c r="F27" s="121">
        <f t="shared" ref="F27:F36" si="1">AVERAGEIF($B$26:$B$97,B27,$G$26:$G$97)</f>
        <v>12.630833333333333</v>
      </c>
      <c r="G27" s="114">
        <v>9.19</v>
      </c>
      <c r="H27" s="113"/>
      <c r="I27" s="110">
        <v>1.9844900000000001</v>
      </c>
      <c r="J27" s="115" t="e">
        <v>#N/A</v>
      </c>
      <c r="K27" s="121">
        <f t="shared" ref="K27:K36" si="2">AVERAGEIF($B$26:$B$97,B27,$L$26:$L$97)</f>
        <v>2.1141918333333334</v>
      </c>
      <c r="L27" s="114">
        <v>1.9844900000000001</v>
      </c>
      <c r="M27" s="113"/>
    </row>
    <row r="28" spans="1:13" x14ac:dyDescent="0.25">
      <c r="B28" s="107">
        <f t="shared" si="0"/>
        <v>2020</v>
      </c>
      <c r="C28" s="109">
        <v>43891</v>
      </c>
      <c r="D28" s="110">
        <v>9.8000000000000007</v>
      </c>
      <c r="E28" s="115" t="e">
        <v>#N/A</v>
      </c>
      <c r="F28" s="121">
        <f t="shared" si="1"/>
        <v>12.630833333333333</v>
      </c>
      <c r="G28" s="114">
        <v>9.8000000000000007</v>
      </c>
      <c r="H28" s="113"/>
      <c r="I28" s="110">
        <v>1.85981</v>
      </c>
      <c r="J28" s="115" t="e">
        <v>#N/A</v>
      </c>
      <c r="K28" s="121">
        <f t="shared" si="2"/>
        <v>2.1141918333333334</v>
      </c>
      <c r="L28" s="114">
        <v>1.85981</v>
      </c>
      <c r="M28" s="113"/>
    </row>
    <row r="29" spans="1:13" x14ac:dyDescent="0.25">
      <c r="B29" s="107">
        <f t="shared" si="0"/>
        <v>2020</v>
      </c>
      <c r="C29" s="109">
        <v>43922</v>
      </c>
      <c r="D29" s="110">
        <v>10.42</v>
      </c>
      <c r="E29" s="115" t="e">
        <v>#N/A</v>
      </c>
      <c r="F29" s="121">
        <f t="shared" si="1"/>
        <v>12.630833333333333</v>
      </c>
      <c r="G29" s="114">
        <v>10.42</v>
      </c>
      <c r="H29" s="113"/>
      <c r="I29" s="110">
        <v>1.80786</v>
      </c>
      <c r="J29" s="115" t="e">
        <v>#N/A</v>
      </c>
      <c r="K29" s="114">
        <f t="shared" si="2"/>
        <v>2.1141918333333334</v>
      </c>
      <c r="L29" s="114">
        <v>1.80786</v>
      </c>
      <c r="M29" s="113"/>
    </row>
    <row r="30" spans="1:13" x14ac:dyDescent="0.25">
      <c r="B30" s="107">
        <f t="shared" si="0"/>
        <v>2020</v>
      </c>
      <c r="C30" s="109">
        <v>43952</v>
      </c>
      <c r="D30" s="110">
        <v>11.79</v>
      </c>
      <c r="E30" s="115" t="e">
        <v>#N/A</v>
      </c>
      <c r="F30" s="121">
        <f t="shared" si="1"/>
        <v>12.630833333333333</v>
      </c>
      <c r="G30" s="114">
        <v>11.79</v>
      </c>
      <c r="H30" s="113"/>
      <c r="I30" s="110">
        <v>1.8161719999999999</v>
      </c>
      <c r="J30" s="115" t="e">
        <v>#N/A</v>
      </c>
      <c r="K30" s="114">
        <f t="shared" si="2"/>
        <v>2.1141918333333334</v>
      </c>
      <c r="L30" s="114">
        <v>1.8161719999999999</v>
      </c>
      <c r="M30" s="113"/>
    </row>
    <row r="31" spans="1:13" x14ac:dyDescent="0.25">
      <c r="B31" s="107">
        <f t="shared" si="0"/>
        <v>2020</v>
      </c>
      <c r="C31" s="109">
        <v>43983</v>
      </c>
      <c r="D31" s="110">
        <v>15.33</v>
      </c>
      <c r="E31" s="115" t="e">
        <v>#N/A</v>
      </c>
      <c r="F31" s="121">
        <f t="shared" si="1"/>
        <v>12.630833333333333</v>
      </c>
      <c r="G31" s="114">
        <v>15.33</v>
      </c>
      <c r="H31" s="113"/>
      <c r="I31" s="110">
        <v>1.694609</v>
      </c>
      <c r="J31" s="115" t="e">
        <v>#N/A</v>
      </c>
      <c r="K31" s="114">
        <f t="shared" si="2"/>
        <v>2.1141918333333334</v>
      </c>
      <c r="L31" s="114">
        <v>1.694609</v>
      </c>
      <c r="M31" s="113"/>
    </row>
    <row r="32" spans="1:13" x14ac:dyDescent="0.25">
      <c r="B32" s="107">
        <f t="shared" si="0"/>
        <v>2020</v>
      </c>
      <c r="C32" s="109">
        <v>44013</v>
      </c>
      <c r="D32" s="110">
        <v>17.489999999999998</v>
      </c>
      <c r="E32" s="115" t="e">
        <v>#N/A</v>
      </c>
      <c r="F32" s="121">
        <f t="shared" si="1"/>
        <v>12.630833333333333</v>
      </c>
      <c r="G32" s="114">
        <v>17.489999999999998</v>
      </c>
      <c r="H32" s="113"/>
      <c r="I32" s="110">
        <v>1.8359129999999999</v>
      </c>
      <c r="J32" s="115" t="e">
        <v>#N/A</v>
      </c>
      <c r="K32" s="114">
        <f t="shared" si="2"/>
        <v>2.1141918333333334</v>
      </c>
      <c r="L32" s="114">
        <v>1.8359129999999999</v>
      </c>
      <c r="M32" s="113"/>
    </row>
    <row r="33" spans="2:13" x14ac:dyDescent="0.25">
      <c r="B33" s="107">
        <f t="shared" si="0"/>
        <v>2020</v>
      </c>
      <c r="C33" s="109">
        <v>44044</v>
      </c>
      <c r="D33" s="110">
        <v>18.27</v>
      </c>
      <c r="E33" s="115" t="e">
        <v>#N/A</v>
      </c>
      <c r="F33" s="121">
        <f t="shared" si="1"/>
        <v>12.630833333333333</v>
      </c>
      <c r="G33" s="114">
        <v>18.27</v>
      </c>
      <c r="H33" s="113"/>
      <c r="I33" s="110">
        <v>2.3896999999999999</v>
      </c>
      <c r="J33" s="115" t="e">
        <v>#N/A</v>
      </c>
      <c r="K33" s="114">
        <f t="shared" si="2"/>
        <v>2.1141918333333334</v>
      </c>
      <c r="L33" s="114">
        <v>2.3896999999999999</v>
      </c>
      <c r="M33" s="113"/>
    </row>
    <row r="34" spans="2:13" x14ac:dyDescent="0.25">
      <c r="B34" s="107">
        <f t="shared" si="0"/>
        <v>2020</v>
      </c>
      <c r="C34" s="109">
        <v>44075</v>
      </c>
      <c r="D34" s="110">
        <v>16.850000000000001</v>
      </c>
      <c r="E34" s="115" t="e">
        <v>#N/A</v>
      </c>
      <c r="F34" s="121">
        <f t="shared" si="1"/>
        <v>12.630833333333333</v>
      </c>
      <c r="G34" s="114">
        <v>16.850000000000001</v>
      </c>
      <c r="H34" s="113"/>
      <c r="I34" s="110">
        <v>1.996958</v>
      </c>
      <c r="J34" s="115" t="e">
        <v>#N/A</v>
      </c>
      <c r="K34" s="114">
        <f t="shared" si="2"/>
        <v>2.1141918333333334</v>
      </c>
      <c r="L34" s="114">
        <v>1.996958</v>
      </c>
      <c r="M34" s="113"/>
    </row>
    <row r="35" spans="2:13" x14ac:dyDescent="0.25">
      <c r="B35" s="107">
        <f t="shared" si="0"/>
        <v>2020</v>
      </c>
      <c r="C35" s="109">
        <v>44105</v>
      </c>
      <c r="D35" s="110">
        <v>12.26</v>
      </c>
      <c r="E35" s="115" t="e">
        <v>#N/A</v>
      </c>
      <c r="F35" s="121">
        <f t="shared" si="1"/>
        <v>12.630833333333333</v>
      </c>
      <c r="G35" s="114">
        <v>12.26</v>
      </c>
      <c r="H35" s="113"/>
      <c r="I35" s="110">
        <v>2.4832100000000001</v>
      </c>
      <c r="J35" s="115" t="e">
        <v>#N/A</v>
      </c>
      <c r="K35" s="114">
        <f t="shared" si="2"/>
        <v>2.1141918333333334</v>
      </c>
      <c r="L35" s="114">
        <v>2.4832100000000001</v>
      </c>
      <c r="M35" s="113"/>
    </row>
    <row r="36" spans="2:13" x14ac:dyDescent="0.25">
      <c r="B36" s="107">
        <f t="shared" si="0"/>
        <v>2020</v>
      </c>
      <c r="C36" s="109">
        <v>44136</v>
      </c>
      <c r="D36" s="110">
        <v>10.99</v>
      </c>
      <c r="E36" s="115" t="e">
        <v>#N/A</v>
      </c>
      <c r="F36" s="121">
        <f t="shared" si="1"/>
        <v>12.630833333333333</v>
      </c>
      <c r="G36" s="114">
        <v>10.99</v>
      </c>
      <c r="H36" s="113"/>
      <c r="I36" s="110">
        <v>2.7117900000000001</v>
      </c>
      <c r="J36" s="115" t="e">
        <v>#N/A</v>
      </c>
      <c r="K36" s="121">
        <f t="shared" si="2"/>
        <v>2.1141918333333334</v>
      </c>
      <c r="L36" s="114">
        <v>2.7117900000000001</v>
      </c>
      <c r="M36" s="113"/>
    </row>
    <row r="37" spans="2:13" x14ac:dyDescent="0.25">
      <c r="B37" s="107">
        <f t="shared" si="0"/>
        <v>2020</v>
      </c>
      <c r="C37" s="109">
        <v>44166</v>
      </c>
      <c r="D37" s="110">
        <v>9.75</v>
      </c>
      <c r="E37" s="115" t="e">
        <v>#N/A</v>
      </c>
      <c r="F37" s="114"/>
      <c r="G37" s="114">
        <v>9.75</v>
      </c>
      <c r="H37" s="113"/>
      <c r="I37" s="110">
        <v>2.6910099999999999</v>
      </c>
      <c r="J37" s="115" t="e">
        <v>#N/A</v>
      </c>
      <c r="K37" s="114"/>
      <c r="L37" s="114">
        <v>2.6910099999999999</v>
      </c>
      <c r="M37" s="113"/>
    </row>
    <row r="38" spans="2:13" x14ac:dyDescent="0.25">
      <c r="B38" s="107">
        <f t="shared" si="0"/>
        <v>2021</v>
      </c>
      <c r="C38" s="109">
        <v>44197</v>
      </c>
      <c r="D38" s="110">
        <v>9.6199999999999992</v>
      </c>
      <c r="E38" s="115" t="e">
        <v>#N/A</v>
      </c>
      <c r="F38" s="114"/>
      <c r="G38" s="114">
        <v>9.6199999999999992</v>
      </c>
      <c r="H38" s="113"/>
      <c r="I38" s="110">
        <v>2.81569</v>
      </c>
      <c r="J38" s="115" t="e">
        <v>#N/A</v>
      </c>
      <c r="K38" s="114"/>
      <c r="L38" s="114">
        <v>2.81569</v>
      </c>
      <c r="M38" s="113"/>
    </row>
    <row r="39" spans="2:13" x14ac:dyDescent="0.25">
      <c r="B39" s="107">
        <f t="shared" si="0"/>
        <v>2021</v>
      </c>
      <c r="C39" s="109">
        <v>44228</v>
      </c>
      <c r="D39" s="110">
        <v>9.2799999999999994</v>
      </c>
      <c r="E39" s="115" t="e">
        <v>#N/A</v>
      </c>
      <c r="F39" s="121">
        <f>AVERAGEIF($B$26:$B$97,B39,$G$26:$G$97)</f>
        <v>14.82</v>
      </c>
      <c r="G39" s="114">
        <v>9.2799999999999994</v>
      </c>
      <c r="H39" s="113"/>
      <c r="I39" s="110">
        <v>5.5586500000000001</v>
      </c>
      <c r="J39" s="115" t="e">
        <v>#N/A</v>
      </c>
      <c r="K39" s="121">
        <f>AVERAGEIF($B$26:$B$97,B39,$L$26:$L$97)</f>
        <v>4.0610180833333329</v>
      </c>
      <c r="L39" s="114">
        <v>5.5586500000000001</v>
      </c>
      <c r="M39" s="113"/>
    </row>
    <row r="40" spans="2:13" x14ac:dyDescent="0.25">
      <c r="B40" s="107">
        <f t="shared" si="0"/>
        <v>2021</v>
      </c>
      <c r="C40" s="109">
        <v>44256</v>
      </c>
      <c r="D40" s="110">
        <v>10.47</v>
      </c>
      <c r="E40" s="115" t="e">
        <v>#N/A</v>
      </c>
      <c r="F40" s="114">
        <f t="shared" ref="F40:F48" si="3">AVERAGEIF($B$26:$B$97,B40,$G$26:$G$97)</f>
        <v>14.82</v>
      </c>
      <c r="G40" s="114">
        <v>10.47</v>
      </c>
      <c r="H40" s="113"/>
      <c r="I40" s="110">
        <v>2.7221799999999998</v>
      </c>
      <c r="J40" s="115" t="e">
        <v>#N/A</v>
      </c>
      <c r="K40" s="114">
        <f t="shared" ref="K40:K48" si="4">AVERAGEIF($B$26:$B$97,B40,$L$26:$L$97)</f>
        <v>4.0610180833333329</v>
      </c>
      <c r="L40" s="114">
        <v>2.7221799999999998</v>
      </c>
      <c r="M40" s="113"/>
    </row>
    <row r="41" spans="2:13" x14ac:dyDescent="0.25">
      <c r="B41" s="107">
        <f t="shared" si="0"/>
        <v>2021</v>
      </c>
      <c r="C41" s="109">
        <v>44287</v>
      </c>
      <c r="D41" s="110">
        <v>12.27</v>
      </c>
      <c r="E41" s="115" t="e">
        <v>#N/A</v>
      </c>
      <c r="F41" s="114">
        <f t="shared" si="3"/>
        <v>14.82</v>
      </c>
      <c r="G41" s="114">
        <v>12.27</v>
      </c>
      <c r="H41" s="113"/>
      <c r="I41" s="110">
        <v>2.7668569999999999</v>
      </c>
      <c r="J41" s="115" t="e">
        <v>#N/A</v>
      </c>
      <c r="K41" s="114">
        <f t="shared" si="4"/>
        <v>4.0610180833333329</v>
      </c>
      <c r="L41" s="114">
        <v>2.7668569999999999</v>
      </c>
      <c r="M41" s="113"/>
    </row>
    <row r="42" spans="2:13" x14ac:dyDescent="0.25">
      <c r="B42" s="107">
        <f t="shared" si="0"/>
        <v>2021</v>
      </c>
      <c r="C42" s="109">
        <v>44317</v>
      </c>
      <c r="D42" s="110">
        <v>14.07</v>
      </c>
      <c r="E42" s="115" t="e">
        <v>#N/A</v>
      </c>
      <c r="F42" s="114">
        <f t="shared" si="3"/>
        <v>14.82</v>
      </c>
      <c r="G42" s="114">
        <v>14.07</v>
      </c>
      <c r="H42" s="113"/>
      <c r="I42" s="110">
        <v>3.0234899999999998</v>
      </c>
      <c r="J42" s="115" t="e">
        <v>#N/A</v>
      </c>
      <c r="K42" s="114">
        <f t="shared" si="4"/>
        <v>4.0610180833333329</v>
      </c>
      <c r="L42" s="114">
        <v>3.0234899999999998</v>
      </c>
      <c r="M42" s="113"/>
    </row>
    <row r="43" spans="2:13" x14ac:dyDescent="0.25">
      <c r="B43" s="107">
        <f t="shared" si="0"/>
        <v>2021</v>
      </c>
      <c r="C43" s="109">
        <v>44348</v>
      </c>
      <c r="D43" s="110">
        <v>17.739999999999998</v>
      </c>
      <c r="E43" s="115" t="e">
        <v>#N/A</v>
      </c>
      <c r="F43" s="114">
        <f t="shared" si="3"/>
        <v>14.82</v>
      </c>
      <c r="G43" s="114">
        <v>17.739999999999998</v>
      </c>
      <c r="H43" s="113"/>
      <c r="I43" s="110">
        <v>3.38714</v>
      </c>
      <c r="J43" s="115" t="e">
        <v>#N/A</v>
      </c>
      <c r="K43" s="114">
        <f t="shared" si="4"/>
        <v>4.0610180833333329</v>
      </c>
      <c r="L43" s="114">
        <v>3.38714</v>
      </c>
      <c r="M43" s="113"/>
    </row>
    <row r="44" spans="2:13" x14ac:dyDescent="0.25">
      <c r="B44" s="107">
        <f t="shared" si="0"/>
        <v>2021</v>
      </c>
      <c r="C44" s="109">
        <v>44378</v>
      </c>
      <c r="D44" s="110">
        <v>19.809999999999999</v>
      </c>
      <c r="E44" s="115" t="e">
        <v>#N/A</v>
      </c>
      <c r="F44" s="114">
        <f t="shared" si="3"/>
        <v>14.82</v>
      </c>
      <c r="G44" s="114">
        <v>19.809999999999999</v>
      </c>
      <c r="H44" s="113"/>
      <c r="I44" s="110">
        <v>3.98976</v>
      </c>
      <c r="J44" s="115" t="e">
        <v>#N/A</v>
      </c>
      <c r="K44" s="114">
        <f t="shared" si="4"/>
        <v>4.0610180833333329</v>
      </c>
      <c r="L44" s="114">
        <v>3.98976</v>
      </c>
      <c r="M44" s="113"/>
    </row>
    <row r="45" spans="2:13" x14ac:dyDescent="0.25">
      <c r="B45" s="107">
        <f t="shared" si="0"/>
        <v>2021</v>
      </c>
      <c r="C45" s="109">
        <v>44409</v>
      </c>
      <c r="D45" s="110">
        <v>20.86</v>
      </c>
      <c r="E45" s="115" t="e">
        <v>#N/A</v>
      </c>
      <c r="F45" s="114">
        <f t="shared" si="3"/>
        <v>14.82</v>
      </c>
      <c r="G45" s="114">
        <v>20.86</v>
      </c>
      <c r="H45" s="113"/>
      <c r="I45" s="110">
        <v>4.2287299999999997</v>
      </c>
      <c r="J45" s="115" t="e">
        <v>#N/A</v>
      </c>
      <c r="K45" s="114">
        <f t="shared" si="4"/>
        <v>4.0610180833333329</v>
      </c>
      <c r="L45" s="114">
        <v>4.2287299999999997</v>
      </c>
      <c r="M45" s="113"/>
    </row>
    <row r="46" spans="2:13" x14ac:dyDescent="0.25">
      <c r="B46" s="107">
        <f t="shared" si="0"/>
        <v>2021</v>
      </c>
      <c r="C46" s="109">
        <v>44440</v>
      </c>
      <c r="D46" s="110">
        <v>20.13</v>
      </c>
      <c r="E46" s="115" t="e">
        <v>#N/A</v>
      </c>
      <c r="F46" s="114">
        <f t="shared" si="3"/>
        <v>14.82</v>
      </c>
      <c r="G46" s="114">
        <v>20.13</v>
      </c>
      <c r="H46" s="113"/>
      <c r="I46" s="110">
        <v>5.3612399999999996</v>
      </c>
      <c r="J46" s="115" t="e">
        <v>#N/A</v>
      </c>
      <c r="K46" s="114">
        <f t="shared" si="4"/>
        <v>4.0610180833333329</v>
      </c>
      <c r="L46" s="114">
        <v>5.3612399999999996</v>
      </c>
      <c r="M46" s="113"/>
    </row>
    <row r="47" spans="2:13" x14ac:dyDescent="0.25">
      <c r="B47" s="107">
        <f t="shared" si="0"/>
        <v>2021</v>
      </c>
      <c r="C47" s="109">
        <v>44470</v>
      </c>
      <c r="D47" s="110">
        <v>17.399999999999999</v>
      </c>
      <c r="E47" s="115" t="e">
        <v>#N/A</v>
      </c>
      <c r="F47" s="114">
        <f t="shared" si="3"/>
        <v>14.82</v>
      </c>
      <c r="G47" s="114">
        <v>17.399999999999999</v>
      </c>
      <c r="H47" s="113"/>
      <c r="I47" s="110">
        <v>5.7248900000000003</v>
      </c>
      <c r="J47" s="115" t="e">
        <v>#N/A</v>
      </c>
      <c r="K47" s="114">
        <f t="shared" si="4"/>
        <v>4.0610180833333329</v>
      </c>
      <c r="L47" s="114">
        <v>5.7248900000000003</v>
      </c>
      <c r="M47" s="113"/>
    </row>
    <row r="48" spans="2:13" x14ac:dyDescent="0.25">
      <c r="B48" s="107">
        <f t="shared" si="0"/>
        <v>2021</v>
      </c>
      <c r="C48" s="109">
        <v>44501</v>
      </c>
      <c r="D48" s="110">
        <v>13.11</v>
      </c>
      <c r="E48" s="115" t="e">
        <v>#N/A</v>
      </c>
      <c r="F48" s="121">
        <f t="shared" si="3"/>
        <v>14.82</v>
      </c>
      <c r="G48" s="114">
        <v>13.11</v>
      </c>
      <c r="H48" s="113"/>
      <c r="I48" s="110">
        <v>5.24695</v>
      </c>
      <c r="J48" s="115" t="e">
        <v>#N/A</v>
      </c>
      <c r="K48" s="121">
        <f t="shared" si="4"/>
        <v>4.0610180833333329</v>
      </c>
      <c r="L48" s="114">
        <v>5.24695</v>
      </c>
      <c r="M48" s="113"/>
    </row>
    <row r="49" spans="2:13" x14ac:dyDescent="0.25">
      <c r="B49" s="107">
        <f t="shared" si="0"/>
        <v>2021</v>
      </c>
      <c r="C49" s="109">
        <v>44531</v>
      </c>
      <c r="D49" s="110">
        <v>13.08</v>
      </c>
      <c r="E49" s="115" t="e">
        <v>#N/A</v>
      </c>
      <c r="F49" s="114"/>
      <c r="G49" s="114">
        <v>13.08</v>
      </c>
      <c r="H49" s="113"/>
      <c r="I49" s="110">
        <v>3.9066399999999999</v>
      </c>
      <c r="J49" s="115" t="e">
        <v>#N/A</v>
      </c>
      <c r="K49" s="114"/>
      <c r="L49" s="114">
        <v>3.9066399999999999</v>
      </c>
      <c r="M49" s="113"/>
    </row>
    <row r="50" spans="2:13" x14ac:dyDescent="0.25">
      <c r="B50" s="107">
        <f t="shared" si="0"/>
        <v>2022</v>
      </c>
      <c r="C50" s="109">
        <v>44562</v>
      </c>
      <c r="D50" s="110">
        <v>12.04</v>
      </c>
      <c r="E50" s="115" t="e">
        <v>#N/A</v>
      </c>
      <c r="F50" s="114"/>
      <c r="G50" s="114">
        <v>12.04</v>
      </c>
      <c r="H50" s="113"/>
      <c r="I50" s="110">
        <v>4.5464399999999996</v>
      </c>
      <c r="J50" s="115" t="e">
        <v>#N/A</v>
      </c>
      <c r="K50" s="114"/>
      <c r="L50" s="114">
        <v>4.5464399999999996</v>
      </c>
      <c r="M50" s="113"/>
    </row>
    <row r="51" spans="2:13" x14ac:dyDescent="0.25">
      <c r="B51" s="107">
        <f t="shared" si="0"/>
        <v>2022</v>
      </c>
      <c r="C51" s="109">
        <v>44593</v>
      </c>
      <c r="D51" s="110">
        <v>12.14</v>
      </c>
      <c r="E51" s="115" t="e">
        <v>#N/A</v>
      </c>
      <c r="F51" s="121">
        <f>AVERAGEIF($B$26:$B$97,B51,$G$26:$G$97)</f>
        <v>17.874166666666667</v>
      </c>
      <c r="G51" s="114">
        <v>12.14</v>
      </c>
      <c r="H51" s="113"/>
      <c r="I51" s="110">
        <v>4.86822</v>
      </c>
      <c r="J51" s="115" t="e">
        <v>#N/A</v>
      </c>
      <c r="K51" s="121">
        <f>AVERAGEIF($B$26:$B$97,B51,$L$26:$L$97)</f>
        <v>6.6608459999999994</v>
      </c>
      <c r="L51" s="114">
        <v>4.86822</v>
      </c>
      <c r="M51" s="113"/>
    </row>
    <row r="52" spans="2:13" x14ac:dyDescent="0.25">
      <c r="B52" s="107">
        <f t="shared" si="0"/>
        <v>2022</v>
      </c>
      <c r="C52" s="109">
        <v>44621</v>
      </c>
      <c r="D52" s="110">
        <v>12.94</v>
      </c>
      <c r="E52" s="115" t="e">
        <v>#N/A</v>
      </c>
      <c r="F52" s="114">
        <f t="shared" ref="F52:F60" si="5">AVERAGEIF($B$26:$B$97,B52,$G$26:$G$97)</f>
        <v>17.874166666666667</v>
      </c>
      <c r="G52" s="114">
        <v>12.94</v>
      </c>
      <c r="H52" s="113"/>
      <c r="I52" s="110">
        <v>5.0861999999999998</v>
      </c>
      <c r="J52" s="115" t="e">
        <v>#N/A</v>
      </c>
      <c r="K52" s="114">
        <f t="shared" ref="K52:K60" si="6">AVERAGEIF($B$26:$B$97,B52,$L$26:$L$97)</f>
        <v>6.6608459999999994</v>
      </c>
      <c r="L52" s="114">
        <v>5.0861999999999998</v>
      </c>
      <c r="M52" s="113"/>
    </row>
    <row r="53" spans="2:13" x14ac:dyDescent="0.25">
      <c r="B53" s="107">
        <f t="shared" si="0"/>
        <v>2022</v>
      </c>
      <c r="C53" s="109">
        <v>44652</v>
      </c>
      <c r="D53" s="110">
        <v>13.97</v>
      </c>
      <c r="E53" s="115" t="e">
        <v>#N/A</v>
      </c>
      <c r="F53" s="114">
        <f t="shared" si="5"/>
        <v>17.874166666666667</v>
      </c>
      <c r="G53" s="114">
        <v>13.97</v>
      </c>
      <c r="H53" s="113"/>
      <c r="I53" s="110">
        <v>6.8404199999999999</v>
      </c>
      <c r="J53" s="115" t="e">
        <v>#N/A</v>
      </c>
      <c r="K53" s="114">
        <f t="shared" si="6"/>
        <v>6.6608459999999994</v>
      </c>
      <c r="L53" s="114">
        <v>6.8404199999999999</v>
      </c>
      <c r="M53" s="113"/>
    </row>
    <row r="54" spans="2:13" x14ac:dyDescent="0.25">
      <c r="B54" s="107">
        <f t="shared" si="0"/>
        <v>2022</v>
      </c>
      <c r="C54" s="109">
        <v>44682</v>
      </c>
      <c r="D54" s="110">
        <v>17.670000000000002</v>
      </c>
      <c r="E54" s="115" t="e">
        <v>#N/A</v>
      </c>
      <c r="F54" s="114">
        <f t="shared" si="5"/>
        <v>17.874166666666667</v>
      </c>
      <c r="G54" s="114">
        <v>17.670000000000002</v>
      </c>
      <c r="H54" s="113"/>
      <c r="I54" s="110">
        <v>8.4493200000000002</v>
      </c>
      <c r="J54" s="115" t="e">
        <v>#N/A</v>
      </c>
      <c r="K54" s="114">
        <f t="shared" si="6"/>
        <v>6.6608459999999994</v>
      </c>
      <c r="L54" s="114">
        <v>8.4493200000000002</v>
      </c>
      <c r="M54" s="113"/>
    </row>
    <row r="55" spans="2:13" x14ac:dyDescent="0.25">
      <c r="B55" s="107">
        <f t="shared" si="0"/>
        <v>2022</v>
      </c>
      <c r="C55" s="109">
        <v>44713</v>
      </c>
      <c r="D55" s="110">
        <v>22.5</v>
      </c>
      <c r="E55" s="115" t="e">
        <v>#N/A</v>
      </c>
      <c r="F55" s="114">
        <f t="shared" si="5"/>
        <v>17.874166666666667</v>
      </c>
      <c r="G55" s="114">
        <v>22.5</v>
      </c>
      <c r="H55" s="113"/>
      <c r="I55" s="110">
        <v>7.9926000000000004</v>
      </c>
      <c r="J55" s="115" t="e">
        <v>#N/A</v>
      </c>
      <c r="K55" s="114">
        <f t="shared" si="6"/>
        <v>6.6608459999999994</v>
      </c>
      <c r="L55" s="114">
        <v>7.9926000000000004</v>
      </c>
      <c r="M55" s="113"/>
    </row>
    <row r="56" spans="2:13" x14ac:dyDescent="0.25">
      <c r="B56" s="107">
        <f t="shared" si="0"/>
        <v>2022</v>
      </c>
      <c r="C56" s="109">
        <v>44743</v>
      </c>
      <c r="D56" s="110">
        <v>24.55</v>
      </c>
      <c r="E56" s="115" t="e">
        <v>#N/A</v>
      </c>
      <c r="F56" s="114">
        <f t="shared" si="5"/>
        <v>17.874166666666667</v>
      </c>
      <c r="G56" s="114">
        <v>24.55</v>
      </c>
      <c r="H56" s="113"/>
      <c r="I56" s="110">
        <v>7.5607920000000002</v>
      </c>
      <c r="J56" s="115" t="e">
        <v>#N/A</v>
      </c>
      <c r="K56" s="114">
        <f t="shared" si="6"/>
        <v>6.6608459999999994</v>
      </c>
      <c r="L56" s="114">
        <v>7.5607920000000002</v>
      </c>
      <c r="M56" s="113"/>
    </row>
    <row r="57" spans="2:13" x14ac:dyDescent="0.25">
      <c r="B57" s="107">
        <f t="shared" si="0"/>
        <v>2022</v>
      </c>
      <c r="C57" s="109">
        <v>44774</v>
      </c>
      <c r="D57" s="110">
        <v>25.34</v>
      </c>
      <c r="E57" s="115" t="e">
        <v>#N/A</v>
      </c>
      <c r="F57" s="114">
        <f t="shared" si="5"/>
        <v>17.874166666666667</v>
      </c>
      <c r="G57" s="114">
        <v>25.34</v>
      </c>
      <c r="H57" s="113"/>
      <c r="I57" s="110">
        <v>9.1343999999999994</v>
      </c>
      <c r="J57" s="115" t="e">
        <v>#N/A</v>
      </c>
      <c r="K57" s="114">
        <f t="shared" si="6"/>
        <v>6.6608459999999994</v>
      </c>
      <c r="L57" s="114">
        <v>9.1343999999999994</v>
      </c>
      <c r="M57" s="113"/>
    </row>
    <row r="58" spans="2:13" x14ac:dyDescent="0.25">
      <c r="B58" s="107">
        <f t="shared" si="0"/>
        <v>2022</v>
      </c>
      <c r="C58" s="109">
        <v>44805</v>
      </c>
      <c r="D58" s="110">
        <v>24.5</v>
      </c>
      <c r="E58" s="115" t="e">
        <v>#N/A</v>
      </c>
      <c r="F58" s="114">
        <f t="shared" si="5"/>
        <v>17.874166666666667</v>
      </c>
      <c r="G58" s="114">
        <v>24.5</v>
      </c>
      <c r="H58" s="113"/>
      <c r="I58" s="110">
        <v>8.1794399999999996</v>
      </c>
      <c r="J58" s="115" t="e">
        <v>#N/A</v>
      </c>
      <c r="K58" s="114">
        <f t="shared" si="6"/>
        <v>6.6608459999999994</v>
      </c>
      <c r="L58" s="114">
        <v>8.1794399999999996</v>
      </c>
      <c r="M58" s="113"/>
    </row>
    <row r="59" spans="2:13" x14ac:dyDescent="0.25">
      <c r="B59" s="107">
        <f t="shared" si="0"/>
        <v>2022</v>
      </c>
      <c r="C59" s="109">
        <v>44835</v>
      </c>
      <c r="D59" s="110">
        <v>18.61</v>
      </c>
      <c r="E59" s="115" t="e">
        <v>#N/A</v>
      </c>
      <c r="F59" s="114">
        <f t="shared" si="5"/>
        <v>17.874166666666667</v>
      </c>
      <c r="G59" s="114">
        <v>18.61</v>
      </c>
      <c r="H59" s="113"/>
      <c r="I59" s="110">
        <v>5.8750799999999996</v>
      </c>
      <c r="J59" s="115" t="e">
        <v>#N/A</v>
      </c>
      <c r="K59" s="114">
        <f t="shared" si="6"/>
        <v>6.6608459999999994</v>
      </c>
      <c r="L59" s="114">
        <v>5.8750799999999996</v>
      </c>
      <c r="M59" s="113"/>
    </row>
    <row r="60" spans="2:13" x14ac:dyDescent="0.25">
      <c r="B60" s="107">
        <f t="shared" si="0"/>
        <v>2022</v>
      </c>
      <c r="C60" s="109">
        <v>44866</v>
      </c>
      <c r="D60" s="110">
        <v>15.55</v>
      </c>
      <c r="E60" s="115" t="e">
        <v>#N/A</v>
      </c>
      <c r="F60" s="121">
        <f t="shared" si="5"/>
        <v>17.874166666666667</v>
      </c>
      <c r="G60" s="114">
        <v>15.55</v>
      </c>
      <c r="H60" s="113"/>
      <c r="I60" s="110">
        <v>5.6570999999999998</v>
      </c>
      <c r="J60" s="115" t="e">
        <v>#N/A</v>
      </c>
      <c r="K60" s="121">
        <f t="shared" si="6"/>
        <v>6.6608459999999994</v>
      </c>
      <c r="L60" s="114">
        <v>5.6570999999999998</v>
      </c>
      <c r="M60" s="113"/>
    </row>
    <row r="61" spans="2:13" x14ac:dyDescent="0.25">
      <c r="B61" s="107">
        <f t="shared" si="0"/>
        <v>2022</v>
      </c>
      <c r="C61" s="109">
        <v>44896</v>
      </c>
      <c r="D61" s="110">
        <v>14.68</v>
      </c>
      <c r="E61" s="115" t="e">
        <v>#N/A</v>
      </c>
      <c r="F61" s="114"/>
      <c r="G61" s="114">
        <v>14.68</v>
      </c>
      <c r="H61" s="113"/>
      <c r="I61" s="110">
        <v>5.7401400000000002</v>
      </c>
      <c r="J61" s="115" t="e">
        <v>#N/A</v>
      </c>
      <c r="K61" s="114"/>
      <c r="L61" s="114">
        <v>5.7401400000000002</v>
      </c>
      <c r="M61" s="113"/>
    </row>
    <row r="62" spans="2:13" x14ac:dyDescent="0.25">
      <c r="B62" s="107">
        <f t="shared" si="0"/>
        <v>2023</v>
      </c>
      <c r="C62" s="109">
        <v>44927</v>
      </c>
      <c r="D62" s="110">
        <v>15.25</v>
      </c>
      <c r="E62" s="115" t="e">
        <v>#N/A</v>
      </c>
      <c r="F62" s="114"/>
      <c r="G62" s="114">
        <v>15.25</v>
      </c>
      <c r="H62" s="113"/>
      <c r="I62" s="110">
        <v>3.3942600000000001</v>
      </c>
      <c r="J62" s="115" t="e">
        <v>#N/A</v>
      </c>
      <c r="K62" s="114"/>
      <c r="L62" s="114">
        <v>3.3942600000000001</v>
      </c>
      <c r="M62" s="113"/>
    </row>
    <row r="63" spans="2:13" x14ac:dyDescent="0.25">
      <c r="B63" s="107">
        <f t="shared" si="0"/>
        <v>2023</v>
      </c>
      <c r="C63" s="109">
        <v>44958</v>
      </c>
      <c r="D63" s="110">
        <v>14.98</v>
      </c>
      <c r="E63" s="115" t="e">
        <v>#N/A</v>
      </c>
      <c r="F63" s="114">
        <f t="shared" ref="F63:F72" si="7">AVERAGEIF($B$26:$B$97,B63,$G$26:$G$97)</f>
        <v>17.107499999999998</v>
      </c>
      <c r="G63" s="114">
        <v>14.98</v>
      </c>
      <c r="H63" s="113"/>
      <c r="I63" s="110">
        <v>2.47044</v>
      </c>
      <c r="J63" s="115" t="e">
        <v>#N/A</v>
      </c>
      <c r="K63" s="121">
        <f>AVERAGEIF($B$26:$B$97,B63,$L$26:$L$97)</f>
        <v>2.6321949999999998</v>
      </c>
      <c r="L63" s="114">
        <v>2.47044</v>
      </c>
      <c r="M63" s="113"/>
    </row>
    <row r="64" spans="2:13" x14ac:dyDescent="0.25">
      <c r="B64" s="107">
        <f t="shared" si="0"/>
        <v>2023</v>
      </c>
      <c r="C64" s="109">
        <v>44986</v>
      </c>
      <c r="D64" s="110">
        <v>13.76</v>
      </c>
      <c r="E64" s="115" t="e">
        <v>#N/A</v>
      </c>
      <c r="F64" s="114">
        <f t="shared" si="7"/>
        <v>17.107499999999998</v>
      </c>
      <c r="G64" s="114">
        <v>13.76</v>
      </c>
      <c r="H64" s="113"/>
      <c r="I64" s="110">
        <v>2.39778</v>
      </c>
      <c r="J64" s="115" t="e">
        <v>#N/A</v>
      </c>
      <c r="K64" s="114">
        <f t="shared" ref="K64:K72" si="8">AVERAGEIF($B$26:$B$97,B64,$L$26:$L$97)</f>
        <v>2.6321949999999998</v>
      </c>
      <c r="L64" s="114">
        <v>2.39778</v>
      </c>
      <c r="M64" s="113"/>
    </row>
    <row r="65" spans="2:13" x14ac:dyDescent="0.25">
      <c r="B65" s="107">
        <f t="shared" si="0"/>
        <v>2023</v>
      </c>
      <c r="C65" s="109">
        <v>45017</v>
      </c>
      <c r="D65" s="110">
        <v>14.4</v>
      </c>
      <c r="E65" s="115" t="e">
        <v>#N/A</v>
      </c>
      <c r="F65" s="122">
        <f t="shared" si="7"/>
        <v>17.107499999999998</v>
      </c>
      <c r="G65" s="114">
        <v>14.4</v>
      </c>
      <c r="H65" s="113"/>
      <c r="I65" s="110">
        <v>2.2420800000000001</v>
      </c>
      <c r="J65" s="115" t="e">
        <v>#N/A</v>
      </c>
      <c r="K65" s="114">
        <f t="shared" si="8"/>
        <v>2.6321949999999998</v>
      </c>
      <c r="L65" s="114">
        <v>2.2420800000000001</v>
      </c>
      <c r="M65" s="113"/>
    </row>
    <row r="66" spans="2:13" x14ac:dyDescent="0.25">
      <c r="B66" s="107">
        <f t="shared" si="0"/>
        <v>2023</v>
      </c>
      <c r="C66" s="109">
        <v>45047</v>
      </c>
      <c r="D66" s="110">
        <v>16.7</v>
      </c>
      <c r="E66" s="115" t="e">
        <v>#N/A</v>
      </c>
      <c r="F66" s="122">
        <f t="shared" si="7"/>
        <v>17.107499999999998</v>
      </c>
      <c r="G66" s="114">
        <v>16.7</v>
      </c>
      <c r="H66" s="113"/>
      <c r="I66" s="110">
        <v>2.2317</v>
      </c>
      <c r="J66" s="115" t="e">
        <v>#N/A</v>
      </c>
      <c r="K66" s="114">
        <f t="shared" si="8"/>
        <v>2.6321949999999998</v>
      </c>
      <c r="L66" s="114">
        <v>2.2317</v>
      </c>
      <c r="M66" s="113"/>
    </row>
    <row r="67" spans="2:13" x14ac:dyDescent="0.25">
      <c r="B67" s="107">
        <f t="shared" si="0"/>
        <v>2023</v>
      </c>
      <c r="C67" s="109">
        <v>45078</v>
      </c>
      <c r="D67" s="110">
        <v>20.11</v>
      </c>
      <c r="E67" s="115" t="e">
        <v>#N/A</v>
      </c>
      <c r="F67" s="122">
        <f t="shared" si="7"/>
        <v>17.107499999999998</v>
      </c>
      <c r="G67" s="114">
        <v>20.11</v>
      </c>
      <c r="H67" s="113"/>
      <c r="I67" s="110">
        <v>2.2628400000000002</v>
      </c>
      <c r="J67" s="115" t="e">
        <v>#N/A</v>
      </c>
      <c r="K67" s="114">
        <f t="shared" si="8"/>
        <v>2.6321949999999998</v>
      </c>
      <c r="L67" s="114">
        <v>2.2628400000000002</v>
      </c>
      <c r="M67" s="113"/>
    </row>
    <row r="68" spans="2:13" x14ac:dyDescent="0.25">
      <c r="B68" s="107">
        <f t="shared" si="0"/>
        <v>2023</v>
      </c>
      <c r="C68" s="109">
        <v>45108</v>
      </c>
      <c r="D68" s="110">
        <v>21.98</v>
      </c>
      <c r="E68" s="115" t="e">
        <v>#N/A</v>
      </c>
      <c r="F68" s="122">
        <f t="shared" si="7"/>
        <v>17.107499999999998</v>
      </c>
      <c r="G68" s="114">
        <v>21.98</v>
      </c>
      <c r="H68" s="113"/>
      <c r="I68" s="110">
        <v>2.6469</v>
      </c>
      <c r="J68" s="115" t="e">
        <v>#N/A</v>
      </c>
      <c r="K68" s="114">
        <f t="shared" si="8"/>
        <v>2.6321949999999998</v>
      </c>
      <c r="L68" s="114">
        <v>2.6469</v>
      </c>
      <c r="M68" s="113"/>
    </row>
    <row r="69" spans="2:13" x14ac:dyDescent="0.25">
      <c r="B69" s="107">
        <f t="shared" si="0"/>
        <v>2023</v>
      </c>
      <c r="C69" s="109">
        <v>45139</v>
      </c>
      <c r="D69" s="110">
        <v>23.23</v>
      </c>
      <c r="E69" s="115" t="e">
        <v>#N/A</v>
      </c>
      <c r="F69" s="122">
        <f t="shared" si="7"/>
        <v>17.107499999999998</v>
      </c>
      <c r="G69" s="114">
        <v>23.23</v>
      </c>
      <c r="H69" s="113"/>
      <c r="I69" s="110">
        <v>2.6780400000000002</v>
      </c>
      <c r="J69" s="115" t="e">
        <v>#N/A</v>
      </c>
      <c r="K69" s="114">
        <f t="shared" si="8"/>
        <v>2.6321949999999998</v>
      </c>
      <c r="L69" s="114">
        <v>2.6780400000000002</v>
      </c>
      <c r="M69" s="113"/>
    </row>
    <row r="70" spans="2:13" x14ac:dyDescent="0.25">
      <c r="B70" s="107">
        <f t="shared" si="0"/>
        <v>2023</v>
      </c>
      <c r="C70" s="109">
        <v>45170</v>
      </c>
      <c r="D70" s="110">
        <v>21.86</v>
      </c>
      <c r="E70" s="115" t="e">
        <v>#N/A</v>
      </c>
      <c r="F70" s="122">
        <f t="shared" si="7"/>
        <v>17.107499999999998</v>
      </c>
      <c r="G70" s="114">
        <v>21.86</v>
      </c>
      <c r="H70" s="113"/>
      <c r="I70" s="110">
        <v>2.7403200000000001</v>
      </c>
      <c r="J70" s="115" t="e">
        <v>#N/A</v>
      </c>
      <c r="K70" s="114">
        <f t="shared" si="8"/>
        <v>2.6321949999999998</v>
      </c>
      <c r="L70" s="114">
        <v>2.7403200000000001</v>
      </c>
      <c r="M70" s="113"/>
    </row>
    <row r="71" spans="2:13" x14ac:dyDescent="0.25">
      <c r="B71" s="107">
        <f t="shared" si="0"/>
        <v>2023</v>
      </c>
      <c r="C71" s="109">
        <v>45200</v>
      </c>
      <c r="D71" s="110">
        <v>16.71</v>
      </c>
      <c r="E71" s="115" t="e">
        <v>#N/A</v>
      </c>
      <c r="F71" s="122">
        <f t="shared" si="7"/>
        <v>17.107499999999998</v>
      </c>
      <c r="G71" s="114">
        <v>16.71</v>
      </c>
      <c r="H71" s="113"/>
      <c r="I71" s="110">
        <v>3.0932400000000002</v>
      </c>
      <c r="J71" s="115" t="e">
        <v>#N/A</v>
      </c>
      <c r="K71" s="114">
        <f t="shared" si="8"/>
        <v>2.6321949999999998</v>
      </c>
      <c r="L71" s="114">
        <v>3.0932400000000002</v>
      </c>
      <c r="M71" s="113"/>
    </row>
    <row r="72" spans="2:13" x14ac:dyDescent="0.25">
      <c r="B72" s="107">
        <f t="shared" si="0"/>
        <v>2023</v>
      </c>
      <c r="C72" s="109">
        <v>45231</v>
      </c>
      <c r="D72" s="110">
        <v>13.37</v>
      </c>
      <c r="E72" s="115" t="e">
        <v>#N/A</v>
      </c>
      <c r="F72" s="114">
        <f t="shared" si="7"/>
        <v>17.107499999999998</v>
      </c>
      <c r="G72" s="114">
        <v>13.37</v>
      </c>
      <c r="H72" s="113"/>
      <c r="I72" s="110">
        <v>2.81298</v>
      </c>
      <c r="J72" s="115" t="e">
        <v>#N/A</v>
      </c>
      <c r="K72" s="121">
        <f t="shared" si="8"/>
        <v>2.6321949999999998</v>
      </c>
      <c r="L72" s="114">
        <v>2.81298</v>
      </c>
      <c r="M72" s="113"/>
    </row>
    <row r="73" spans="2:13" x14ac:dyDescent="0.25">
      <c r="B73" s="107">
        <f t="shared" si="0"/>
        <v>2023</v>
      </c>
      <c r="C73" s="109">
        <v>45261</v>
      </c>
      <c r="D73" s="110">
        <v>12.94</v>
      </c>
      <c r="E73" s="115" t="e">
        <v>#N/A</v>
      </c>
      <c r="F73" s="114"/>
      <c r="G73" s="114">
        <v>12.94</v>
      </c>
      <c r="H73" s="113"/>
      <c r="I73" s="110">
        <v>2.6157599999999999</v>
      </c>
      <c r="J73" s="115" t="e">
        <v>#N/A</v>
      </c>
      <c r="K73" s="114"/>
      <c r="L73" s="114">
        <v>2.6157599999999999</v>
      </c>
      <c r="M73" s="113"/>
    </row>
    <row r="74" spans="2:13" x14ac:dyDescent="0.25">
      <c r="B74" s="107">
        <f t="shared" ref="B74:B97" si="9">YEAR(C74)</f>
        <v>2024</v>
      </c>
      <c r="C74" s="109">
        <v>45292</v>
      </c>
      <c r="D74" s="110">
        <v>11.81</v>
      </c>
      <c r="E74" s="115" t="e">
        <v>#N/A</v>
      </c>
      <c r="F74" s="114"/>
      <c r="G74" s="114">
        <v>11.81</v>
      </c>
      <c r="H74" s="113"/>
      <c r="I74" s="110">
        <v>3.30084</v>
      </c>
      <c r="J74" s="115" t="e">
        <v>#N/A</v>
      </c>
      <c r="K74" s="114"/>
      <c r="L74" s="114">
        <v>3.30084</v>
      </c>
      <c r="M74" s="113"/>
    </row>
    <row r="75" spans="2:13" x14ac:dyDescent="0.25">
      <c r="B75" s="107">
        <f t="shared" si="9"/>
        <v>2024</v>
      </c>
      <c r="C75" s="109">
        <v>45323</v>
      </c>
      <c r="D75" s="110">
        <v>13.25</v>
      </c>
      <c r="E75" s="115" t="e">
        <v>#N/A</v>
      </c>
      <c r="F75" s="114">
        <f>AVERAGEIF($B$26:$B$97,B75,$G$26:$G$97)</f>
        <v>17.133981666666667</v>
      </c>
      <c r="G75" s="114">
        <v>13.25</v>
      </c>
      <c r="H75" s="113"/>
      <c r="I75" s="110">
        <v>1.7853600000000001</v>
      </c>
      <c r="J75" s="115" t="e">
        <v>#N/A</v>
      </c>
      <c r="K75" s="121">
        <f>AVERAGEIF($B$26:$B$97,B75,$L$26:$L$97)</f>
        <v>2.2769419999999996</v>
      </c>
      <c r="L75" s="114">
        <v>1.7853600000000001</v>
      </c>
      <c r="M75" s="113"/>
    </row>
    <row r="76" spans="2:13" x14ac:dyDescent="0.25">
      <c r="B76" s="107">
        <f t="shared" si="9"/>
        <v>2024</v>
      </c>
      <c r="C76" s="109">
        <v>45352</v>
      </c>
      <c r="D76" s="110">
        <v>13.81</v>
      </c>
      <c r="E76" s="115" t="e">
        <v>#N/A</v>
      </c>
      <c r="F76" s="114">
        <f t="shared" ref="F76:F84" si="10">AVERAGEIF($B$26:$B$97,B76,$G$26:$G$97)</f>
        <v>17.133981666666667</v>
      </c>
      <c r="G76" s="114">
        <v>13.81</v>
      </c>
      <c r="H76" s="113"/>
      <c r="I76" s="110">
        <v>1.5466200000000001</v>
      </c>
      <c r="J76" s="115" t="e">
        <v>#N/A</v>
      </c>
      <c r="K76" s="114">
        <f t="shared" ref="K76:K84" si="11">AVERAGEIF($B$26:$B$97,B76,$L$26:$L$97)</f>
        <v>2.2769419999999996</v>
      </c>
      <c r="L76" s="114">
        <v>1.5466200000000001</v>
      </c>
      <c r="M76" s="113"/>
    </row>
    <row r="77" spans="2:13" x14ac:dyDescent="0.25">
      <c r="B77" s="107">
        <f t="shared" si="9"/>
        <v>2024</v>
      </c>
      <c r="C77" s="109">
        <v>45383</v>
      </c>
      <c r="D77" s="110">
        <v>14.59</v>
      </c>
      <c r="E77" s="115" t="e">
        <v>#N/A</v>
      </c>
      <c r="F77" s="114">
        <f t="shared" si="10"/>
        <v>17.133981666666667</v>
      </c>
      <c r="G77" s="114">
        <v>14.59</v>
      </c>
      <c r="H77" s="113"/>
      <c r="I77" s="110">
        <v>1.6608000000000001</v>
      </c>
      <c r="J77" s="115" t="e">
        <v>#N/A</v>
      </c>
      <c r="K77" s="114">
        <f t="shared" si="11"/>
        <v>2.2769419999999996</v>
      </c>
      <c r="L77" s="114">
        <v>1.6608000000000001</v>
      </c>
      <c r="M77" s="113"/>
    </row>
    <row r="78" spans="2:13" x14ac:dyDescent="0.25">
      <c r="B78" s="107">
        <f t="shared" si="9"/>
        <v>2024</v>
      </c>
      <c r="C78" s="109">
        <v>45413</v>
      </c>
      <c r="D78" s="110">
        <v>18.03</v>
      </c>
      <c r="E78" s="115" t="e">
        <v>#N/A</v>
      </c>
      <c r="F78" s="114">
        <f t="shared" si="10"/>
        <v>17.133981666666667</v>
      </c>
      <c r="G78" s="114">
        <v>18.03</v>
      </c>
      <c r="H78" s="113"/>
      <c r="I78" s="110">
        <v>2.2005599999999998</v>
      </c>
      <c r="J78" s="115" t="e">
        <v>#N/A</v>
      </c>
      <c r="K78" s="114">
        <f t="shared" si="11"/>
        <v>2.2769419999999996</v>
      </c>
      <c r="L78" s="114">
        <v>2.2005599999999998</v>
      </c>
      <c r="M78" s="113"/>
    </row>
    <row r="79" spans="2:13" x14ac:dyDescent="0.25">
      <c r="B79" s="107">
        <f t="shared" si="9"/>
        <v>2024</v>
      </c>
      <c r="C79" s="109">
        <v>45444</v>
      </c>
      <c r="D79" s="110">
        <v>21.1</v>
      </c>
      <c r="E79" s="115" t="e">
        <v>#N/A</v>
      </c>
      <c r="F79" s="114">
        <f t="shared" si="10"/>
        <v>17.133981666666667</v>
      </c>
      <c r="G79" s="114">
        <v>21.1</v>
      </c>
      <c r="H79" s="113"/>
      <c r="I79" s="110">
        <v>2.6261399999999999</v>
      </c>
      <c r="J79" s="115" t="e">
        <v>#N/A</v>
      </c>
      <c r="K79" s="114">
        <f t="shared" si="11"/>
        <v>2.2769419999999996</v>
      </c>
      <c r="L79" s="114">
        <v>2.6261399999999999</v>
      </c>
      <c r="M79" s="113"/>
    </row>
    <row r="80" spans="2:13" x14ac:dyDescent="0.25">
      <c r="B80" s="107">
        <f t="shared" si="9"/>
        <v>2024</v>
      </c>
      <c r="C80" s="109">
        <v>45474</v>
      </c>
      <c r="D80" s="110">
        <v>22.98</v>
      </c>
      <c r="E80" s="115" t="e">
        <v>#N/A</v>
      </c>
      <c r="F80" s="114">
        <f t="shared" si="10"/>
        <v>17.133981666666667</v>
      </c>
      <c r="G80" s="114">
        <v>22.98</v>
      </c>
      <c r="H80" s="113"/>
      <c r="I80" s="110">
        <v>2.14866</v>
      </c>
      <c r="J80" s="115" t="e">
        <v>#N/A</v>
      </c>
      <c r="K80" s="114">
        <f t="shared" si="11"/>
        <v>2.2769419999999996</v>
      </c>
      <c r="L80" s="114">
        <v>2.14866</v>
      </c>
      <c r="M80" s="113"/>
    </row>
    <row r="81" spans="2:13" x14ac:dyDescent="0.25">
      <c r="B81" s="107">
        <f t="shared" si="9"/>
        <v>2024</v>
      </c>
      <c r="C81" s="109">
        <v>45505</v>
      </c>
      <c r="D81" s="110">
        <v>23.46</v>
      </c>
      <c r="E81" s="115" t="e">
        <v>#N/A</v>
      </c>
      <c r="F81" s="114">
        <f t="shared" si="10"/>
        <v>17.133981666666667</v>
      </c>
      <c r="G81" s="114">
        <v>23.46</v>
      </c>
      <c r="H81" s="113"/>
      <c r="I81" s="110">
        <v>2.06562</v>
      </c>
      <c r="J81" s="115" t="e">
        <v>#N/A</v>
      </c>
      <c r="K81" s="114">
        <f t="shared" si="11"/>
        <v>2.2769419999999996</v>
      </c>
      <c r="L81" s="114">
        <v>2.06562</v>
      </c>
      <c r="M81" s="113"/>
    </row>
    <row r="82" spans="2:13" x14ac:dyDescent="0.25">
      <c r="B82" s="107">
        <f t="shared" si="9"/>
        <v>2024</v>
      </c>
      <c r="C82" s="109">
        <v>45536</v>
      </c>
      <c r="D82" s="110">
        <v>22.74</v>
      </c>
      <c r="E82" s="115" t="e">
        <v>#N/A</v>
      </c>
      <c r="F82" s="114">
        <f t="shared" si="10"/>
        <v>17.133981666666667</v>
      </c>
      <c r="G82" s="114">
        <v>22.74</v>
      </c>
      <c r="H82" s="113"/>
      <c r="I82" s="110">
        <v>2.3666399999999999</v>
      </c>
      <c r="J82" s="115" t="e">
        <v>#N/A</v>
      </c>
      <c r="K82" s="114">
        <f t="shared" si="11"/>
        <v>2.2769419999999996</v>
      </c>
      <c r="L82" s="114">
        <v>2.3666399999999999</v>
      </c>
      <c r="M82" s="113"/>
    </row>
    <row r="83" spans="2:13" x14ac:dyDescent="0.25">
      <c r="B83" s="107">
        <f t="shared" si="9"/>
        <v>2024</v>
      </c>
      <c r="C83" s="109">
        <v>45566</v>
      </c>
      <c r="D83" s="110">
        <v>17.15579</v>
      </c>
      <c r="E83" s="115" t="e">
        <v>#N/A</v>
      </c>
      <c r="F83" s="114">
        <f t="shared" si="10"/>
        <v>17.133981666666667</v>
      </c>
      <c r="G83" s="114">
        <v>17.15579</v>
      </c>
      <c r="H83" s="113"/>
      <c r="I83" s="110">
        <v>2.2835999999999999</v>
      </c>
      <c r="J83" s="115" t="e">
        <v>#N/A</v>
      </c>
      <c r="K83" s="114">
        <f t="shared" si="11"/>
        <v>2.2769419999999996</v>
      </c>
      <c r="L83" s="114">
        <v>2.2835999999999999</v>
      </c>
      <c r="M83" s="113"/>
    </row>
    <row r="84" spans="2:13" x14ac:dyDescent="0.25">
      <c r="B84" s="107">
        <f t="shared" si="9"/>
        <v>2024</v>
      </c>
      <c r="C84" s="109">
        <v>45597</v>
      </c>
      <c r="D84" s="110">
        <v>13.92037</v>
      </c>
      <c r="E84" s="115">
        <v>13.92037</v>
      </c>
      <c r="F84" s="114">
        <f t="shared" si="10"/>
        <v>17.133981666666667</v>
      </c>
      <c r="G84" s="114">
        <v>13.92037</v>
      </c>
      <c r="H84" s="113"/>
      <c r="I84" s="110">
        <v>2.0967600000000002</v>
      </c>
      <c r="J84" s="115">
        <v>2.0967600000000002</v>
      </c>
      <c r="K84" s="121">
        <f t="shared" si="11"/>
        <v>2.2769419999999996</v>
      </c>
      <c r="L84" s="114">
        <v>2.0967600000000002</v>
      </c>
      <c r="M84" s="113"/>
    </row>
    <row r="85" spans="2:13" x14ac:dyDescent="0.25">
      <c r="B85" s="107">
        <f t="shared" si="9"/>
        <v>2024</v>
      </c>
      <c r="C85" s="109">
        <v>45627</v>
      </c>
      <c r="D85" s="110" t="e">
        <v>#N/A</v>
      </c>
      <c r="E85" s="115">
        <v>12.761620000000001</v>
      </c>
      <c r="F85" s="114"/>
      <c r="G85" s="114">
        <v>12.761620000000001</v>
      </c>
      <c r="H85" s="113"/>
      <c r="I85" s="110" t="e">
        <v>#N/A</v>
      </c>
      <c r="J85" s="115">
        <v>3.2417039999999999</v>
      </c>
      <c r="K85" s="114"/>
      <c r="L85" s="114">
        <v>3.2417039999999999</v>
      </c>
      <c r="M85" s="113"/>
    </row>
    <row r="86" spans="2:13" x14ac:dyDescent="0.25">
      <c r="B86" s="107">
        <f t="shared" si="9"/>
        <v>2025</v>
      </c>
      <c r="C86" s="109">
        <v>45658</v>
      </c>
      <c r="D86" s="110" t="e">
        <v>#N/A</v>
      </c>
      <c r="E86" s="115">
        <v>12.24638</v>
      </c>
      <c r="F86" s="114"/>
      <c r="G86" s="114">
        <v>12.24638</v>
      </c>
      <c r="H86" s="113"/>
      <c r="I86" s="110" t="e">
        <v>#N/A</v>
      </c>
      <c r="J86" s="115">
        <v>3.3874870000000001</v>
      </c>
      <c r="K86" s="114"/>
      <c r="L86" s="114">
        <v>3.3874870000000001</v>
      </c>
      <c r="M86" s="113"/>
    </row>
    <row r="87" spans="2:13" x14ac:dyDescent="0.25">
      <c r="B87" s="107">
        <f t="shared" si="9"/>
        <v>2025</v>
      </c>
      <c r="C87" s="109">
        <v>45689</v>
      </c>
      <c r="D87" s="110" t="e">
        <v>#N/A</v>
      </c>
      <c r="E87" s="115">
        <v>12.339560000000001</v>
      </c>
      <c r="F87" s="121">
        <f>AVERAGEIF($B$26:$B$97,B87,$G$26:$G$97)</f>
        <v>15.519665833333333</v>
      </c>
      <c r="G87" s="114">
        <v>12.339560000000001</v>
      </c>
      <c r="H87" s="113"/>
      <c r="I87" s="110" t="e">
        <v>#N/A</v>
      </c>
      <c r="J87" s="115">
        <v>3.0282719999999999</v>
      </c>
      <c r="K87" s="121">
        <f>AVERAGEIF($B$26:$B$97,B87,$L$26:$L$97)</f>
        <v>3.0630851666666672</v>
      </c>
      <c r="L87" s="114">
        <v>3.0282719999999999</v>
      </c>
      <c r="M87" s="113"/>
    </row>
    <row r="88" spans="2:13" x14ac:dyDescent="0.25">
      <c r="B88" s="107">
        <f t="shared" si="9"/>
        <v>2025</v>
      </c>
      <c r="C88" s="109">
        <v>45717</v>
      </c>
      <c r="D88" s="110" t="e">
        <v>#N/A</v>
      </c>
      <c r="E88" s="115">
        <v>12.46808</v>
      </c>
      <c r="F88" s="114">
        <f t="shared" ref="F88:F96" si="12">AVERAGEIF($B$26:$B$97,B88,$G$26:$G$97)</f>
        <v>15.519665833333333</v>
      </c>
      <c r="G88" s="114">
        <v>12.46808</v>
      </c>
      <c r="H88" s="113"/>
      <c r="I88" s="110" t="e">
        <v>#N/A</v>
      </c>
      <c r="J88" s="115">
        <v>2.759328</v>
      </c>
      <c r="K88" s="114">
        <f t="shared" ref="K88:K96" si="13">AVERAGEIF($B$26:$B$97,B88,$L$26:$L$97)</f>
        <v>3.0630851666666672</v>
      </c>
      <c r="L88" s="114">
        <v>2.759328</v>
      </c>
      <c r="M88" s="113"/>
    </row>
    <row r="89" spans="2:13" x14ac:dyDescent="0.25">
      <c r="B89" s="107">
        <f t="shared" si="9"/>
        <v>2025</v>
      </c>
      <c r="C89" s="109">
        <v>45748</v>
      </c>
      <c r="D89" s="110" t="e">
        <v>#N/A</v>
      </c>
      <c r="E89" s="115">
        <v>13.02078</v>
      </c>
      <c r="F89" s="114">
        <f t="shared" si="12"/>
        <v>15.519665833333333</v>
      </c>
      <c r="G89" s="114">
        <v>13.02078</v>
      </c>
      <c r="H89" s="113"/>
      <c r="I89" s="110" t="e">
        <v>#N/A</v>
      </c>
      <c r="J89" s="115">
        <v>2.4932439999999998</v>
      </c>
      <c r="K89" s="114">
        <f t="shared" si="13"/>
        <v>3.0630851666666672</v>
      </c>
      <c r="L89" s="114">
        <v>2.4932439999999998</v>
      </c>
      <c r="M89" s="113"/>
    </row>
    <row r="90" spans="2:13" x14ac:dyDescent="0.25">
      <c r="B90" s="107">
        <f t="shared" si="9"/>
        <v>2025</v>
      </c>
      <c r="C90" s="109">
        <v>45778</v>
      </c>
      <c r="D90" s="110" t="e">
        <v>#N/A</v>
      </c>
      <c r="E90" s="115">
        <v>15.5124</v>
      </c>
      <c r="F90" s="114">
        <f t="shared" si="12"/>
        <v>15.519665833333333</v>
      </c>
      <c r="G90" s="114">
        <v>15.5124</v>
      </c>
      <c r="H90" s="113"/>
      <c r="I90" s="110" t="e">
        <v>#N/A</v>
      </c>
      <c r="J90" s="115">
        <v>2.4687209999999999</v>
      </c>
      <c r="K90" s="114">
        <f t="shared" si="13"/>
        <v>3.0630851666666672</v>
      </c>
      <c r="L90" s="114">
        <v>2.4687209999999999</v>
      </c>
      <c r="M90" s="113"/>
    </row>
    <row r="91" spans="2:13" x14ac:dyDescent="0.25">
      <c r="B91" s="107">
        <f t="shared" si="9"/>
        <v>2025</v>
      </c>
      <c r="C91" s="109">
        <v>45809</v>
      </c>
      <c r="D91" s="110" t="e">
        <v>#N/A</v>
      </c>
      <c r="E91" s="115">
        <v>18.743860000000002</v>
      </c>
      <c r="F91" s="114">
        <f t="shared" si="12"/>
        <v>15.519665833333333</v>
      </c>
      <c r="G91" s="114">
        <v>18.743860000000002</v>
      </c>
      <c r="H91" s="113"/>
      <c r="I91" s="110" t="e">
        <v>#N/A</v>
      </c>
      <c r="J91" s="115">
        <v>2.6427399999999999</v>
      </c>
      <c r="K91" s="114">
        <f t="shared" si="13"/>
        <v>3.0630851666666672</v>
      </c>
      <c r="L91" s="114">
        <v>2.6427399999999999</v>
      </c>
      <c r="M91" s="113"/>
    </row>
    <row r="92" spans="2:13" x14ac:dyDescent="0.25">
      <c r="B92" s="107">
        <f t="shared" si="9"/>
        <v>2025</v>
      </c>
      <c r="C92" s="109">
        <v>45839</v>
      </c>
      <c r="D92" s="110" t="e">
        <v>#N/A</v>
      </c>
      <c r="E92" s="115">
        <v>20.350899999999999</v>
      </c>
      <c r="F92" s="114">
        <f t="shared" si="12"/>
        <v>15.519665833333333</v>
      </c>
      <c r="G92" s="114">
        <v>20.350899999999999</v>
      </c>
      <c r="H92" s="113"/>
      <c r="I92" s="110" t="e">
        <v>#N/A</v>
      </c>
      <c r="J92" s="115">
        <v>2.9059629999999999</v>
      </c>
      <c r="K92" s="114">
        <f t="shared" si="13"/>
        <v>3.0630851666666672</v>
      </c>
      <c r="L92" s="114">
        <v>2.9059629999999999</v>
      </c>
      <c r="M92" s="113"/>
    </row>
    <row r="93" spans="2:13" x14ac:dyDescent="0.25">
      <c r="B93" s="107">
        <f t="shared" si="9"/>
        <v>2025</v>
      </c>
      <c r="C93" s="109">
        <v>45870</v>
      </c>
      <c r="D93" s="110" t="e">
        <v>#N/A</v>
      </c>
      <c r="E93" s="115">
        <v>20.991779999999999</v>
      </c>
      <c r="F93" s="114">
        <f t="shared" si="12"/>
        <v>15.519665833333333</v>
      </c>
      <c r="G93" s="114">
        <v>20.991779999999999</v>
      </c>
      <c r="H93" s="113"/>
      <c r="I93" s="110" t="e">
        <v>#N/A</v>
      </c>
      <c r="J93" s="115">
        <v>3.2194319999999998</v>
      </c>
      <c r="K93" s="114">
        <f t="shared" si="13"/>
        <v>3.0630851666666672</v>
      </c>
      <c r="L93" s="114">
        <v>3.2194319999999998</v>
      </c>
      <c r="M93" s="113"/>
    </row>
    <row r="94" spans="2:13" x14ac:dyDescent="0.25">
      <c r="B94" s="107">
        <f t="shared" si="9"/>
        <v>2025</v>
      </c>
      <c r="C94" s="109">
        <v>45901</v>
      </c>
      <c r="D94" s="110" t="e">
        <v>#N/A</v>
      </c>
      <c r="E94" s="115">
        <v>20.112960000000001</v>
      </c>
      <c r="F94" s="114">
        <f t="shared" si="12"/>
        <v>15.519665833333333</v>
      </c>
      <c r="G94" s="114">
        <v>20.112960000000001</v>
      </c>
      <c r="H94" s="113"/>
      <c r="I94" s="110" t="e">
        <v>#N/A</v>
      </c>
      <c r="J94" s="115">
        <v>3.2707039999999998</v>
      </c>
      <c r="K94" s="114">
        <f t="shared" si="13"/>
        <v>3.0630851666666672</v>
      </c>
      <c r="L94" s="114">
        <v>3.2707039999999998</v>
      </c>
      <c r="M94" s="113"/>
    </row>
    <row r="95" spans="2:13" x14ac:dyDescent="0.25">
      <c r="B95" s="107">
        <f t="shared" si="9"/>
        <v>2025</v>
      </c>
      <c r="C95" s="109">
        <v>45931</v>
      </c>
      <c r="D95" s="110" t="e">
        <v>#N/A</v>
      </c>
      <c r="E95" s="115">
        <v>15.47087</v>
      </c>
      <c r="F95" s="114">
        <f t="shared" si="12"/>
        <v>15.519665833333333</v>
      </c>
      <c r="G95" s="114">
        <v>15.47087</v>
      </c>
      <c r="H95" s="113"/>
      <c r="I95" s="110" t="e">
        <v>#N/A</v>
      </c>
      <c r="J95" s="115">
        <v>3.2715350000000001</v>
      </c>
      <c r="K95" s="114">
        <f t="shared" si="13"/>
        <v>3.0630851666666672</v>
      </c>
      <c r="L95" s="114">
        <v>3.2715350000000001</v>
      </c>
      <c r="M95" s="113"/>
    </row>
    <row r="96" spans="2:13" x14ac:dyDescent="0.25">
      <c r="B96" s="107">
        <f t="shared" si="9"/>
        <v>2025</v>
      </c>
      <c r="C96" s="109">
        <v>45962</v>
      </c>
      <c r="D96" s="110" t="e">
        <v>#N/A</v>
      </c>
      <c r="E96" s="115">
        <v>12.743790000000001</v>
      </c>
      <c r="F96" s="121">
        <f t="shared" si="12"/>
        <v>15.519665833333333</v>
      </c>
      <c r="G96" s="114">
        <v>12.743790000000001</v>
      </c>
      <c r="H96" s="113"/>
      <c r="I96" s="110" t="e">
        <v>#N/A</v>
      </c>
      <c r="J96" s="115">
        <v>3.5478839999999998</v>
      </c>
      <c r="K96" s="121">
        <f t="shared" si="13"/>
        <v>3.0630851666666672</v>
      </c>
      <c r="L96" s="114">
        <v>3.5478839999999998</v>
      </c>
      <c r="M96" s="113"/>
    </row>
    <row r="97" spans="2:13" x14ac:dyDescent="0.25">
      <c r="B97" s="107">
        <f t="shared" si="9"/>
        <v>2025</v>
      </c>
      <c r="C97" s="109">
        <v>45992</v>
      </c>
      <c r="D97" s="110" t="e">
        <v>#N/A</v>
      </c>
      <c r="E97" s="115">
        <v>12.234629999999999</v>
      </c>
      <c r="F97" s="114"/>
      <c r="G97" s="114">
        <v>12.234629999999999</v>
      </c>
      <c r="H97" s="113"/>
      <c r="I97" s="110" t="e">
        <v>#N/A</v>
      </c>
      <c r="J97" s="115">
        <v>3.7617120000000002</v>
      </c>
      <c r="K97" s="114"/>
      <c r="L97" s="114">
        <v>3.7617120000000002</v>
      </c>
      <c r="M97" s="113"/>
    </row>
    <row r="98" spans="2:13" x14ac:dyDescent="0.25">
      <c r="G98" s="114"/>
    </row>
    <row r="109" spans="2:13" x14ac:dyDescent="0.25">
      <c r="G109" s="114"/>
    </row>
    <row r="110" spans="2:13" x14ac:dyDescent="0.25">
      <c r="G110" s="114"/>
    </row>
    <row r="111" spans="2:13" x14ac:dyDescent="0.25">
      <c r="B111" s="23"/>
      <c r="G111" s="114"/>
    </row>
    <row r="112" spans="2:13" x14ac:dyDescent="0.25">
      <c r="B112" s="23" t="s">
        <v>1012</v>
      </c>
      <c r="G112" s="114"/>
    </row>
    <row r="113" spans="7:7" x14ac:dyDescent="0.25">
      <c r="G113" s="114"/>
    </row>
    <row r="114" spans="7:7" x14ac:dyDescent="0.25">
      <c r="G114" s="114"/>
    </row>
    <row r="115" spans="7:7" x14ac:dyDescent="0.25">
      <c r="G115" s="114"/>
    </row>
    <row r="116" spans="7:7" x14ac:dyDescent="0.25">
      <c r="G116" s="114"/>
    </row>
    <row r="117" spans="7:7" x14ac:dyDescent="0.25">
      <c r="G117" s="114"/>
    </row>
    <row r="118" spans="7:7" x14ac:dyDescent="0.25">
      <c r="G118" s="114"/>
    </row>
    <row r="119" spans="7:7" x14ac:dyDescent="0.25">
      <c r="G119" s="114"/>
    </row>
    <row r="120" spans="7:7" x14ac:dyDescent="0.25">
      <c r="G120" s="114"/>
    </row>
    <row r="121" spans="7:7" x14ac:dyDescent="0.25">
      <c r="G121" s="114"/>
    </row>
    <row r="122" spans="7:7" x14ac:dyDescent="0.25">
      <c r="G122" s="114"/>
    </row>
    <row r="123" spans="7:7" x14ac:dyDescent="0.25">
      <c r="G123" s="114"/>
    </row>
    <row r="124" spans="7:7" x14ac:dyDescent="0.25">
      <c r="G124" s="114"/>
    </row>
    <row r="125" spans="7:7" x14ac:dyDescent="0.25">
      <c r="G125" s="114"/>
    </row>
    <row r="126" spans="7:7" x14ac:dyDescent="0.25">
      <c r="G126" s="114"/>
    </row>
    <row r="127" spans="7:7" x14ac:dyDescent="0.25">
      <c r="G127" s="114"/>
    </row>
    <row r="128" spans="7:7" x14ac:dyDescent="0.25">
      <c r="G128" s="114"/>
    </row>
    <row r="129" spans="7:7" x14ac:dyDescent="0.25">
      <c r="G129" s="114"/>
    </row>
    <row r="130" spans="7:7" x14ac:dyDescent="0.25">
      <c r="G130" s="114"/>
    </row>
    <row r="131" spans="7:7" x14ac:dyDescent="0.25">
      <c r="G131" s="114"/>
    </row>
  </sheetData>
  <mergeCells count="2">
    <mergeCell ref="D24:H24"/>
    <mergeCell ref="J24:M24"/>
  </mergeCells>
  <conditionalFormatting sqref="D26:E97">
    <cfRule type="expression" dxfId="8" priority="7" stopIfTrue="1">
      <formula>ISNA(D26)</formula>
    </cfRule>
  </conditionalFormatting>
  <conditionalFormatting sqref="I26:J97">
    <cfRule type="expression" dxfId="7" priority="1" stopIfTrue="1">
      <formula>ISNA(I26)</formula>
    </cfRule>
  </conditionalFormatting>
  <hyperlinks>
    <hyperlink ref="A3" location="Contents!A1" display="Return to Contents" xr:uid="{00000000-0004-0000-1800-000000000000}"/>
  </hyperlinks>
  <pageMargins left="0.7" right="0.7" top="0.75" bottom="0.75" header="0.3" footer="0.3"/>
  <pageSetup orientation="portrait" verticalDpi="599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9">
    <pageSetUpPr fitToPage="1"/>
  </sheetPr>
  <dimension ref="A1:AE64"/>
  <sheetViews>
    <sheetView workbookViewId="0"/>
  </sheetViews>
  <sheetFormatPr defaultColWidth="9.28515625" defaultRowHeight="12.75" x14ac:dyDescent="0.2"/>
  <cols>
    <col min="1" max="10" width="9.28515625" style="76"/>
    <col min="11" max="11" width="10.42578125" style="76" customWidth="1"/>
    <col min="12" max="16" width="9.28515625" style="76"/>
    <col min="17" max="17" width="27.5703125" style="76" customWidth="1"/>
    <col min="18" max="18" width="14.5703125" style="76" customWidth="1"/>
    <col min="19" max="16384" width="9.28515625" style="76"/>
  </cols>
  <sheetData>
    <row r="1" spans="1:31" x14ac:dyDescent="0.2">
      <c r="A1" s="76" t="s">
        <v>90</v>
      </c>
    </row>
    <row r="2" spans="1:31" ht="15.75" x14ac:dyDescent="0.25">
      <c r="A2" s="31" t="s">
        <v>977</v>
      </c>
      <c r="F2" s="99"/>
    </row>
    <row r="3" spans="1:31" x14ac:dyDescent="0.2">
      <c r="A3" s="16" t="s">
        <v>16</v>
      </c>
      <c r="F3" s="99"/>
    </row>
    <row r="4" spans="1:31" x14ac:dyDescent="0.2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M4" s="77"/>
    </row>
    <row r="5" spans="1:31" x14ac:dyDescent="0.2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6"/>
      <c r="Q5" s="142" t="s">
        <v>343</v>
      </c>
      <c r="R5" s="143"/>
    </row>
    <row r="6" spans="1:31" x14ac:dyDescent="0.2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M6" s="77"/>
      <c r="Q6" s="271" t="s">
        <v>425</v>
      </c>
      <c r="R6" s="272" t="s">
        <v>331</v>
      </c>
      <c r="AE6"/>
    </row>
    <row r="7" spans="1:31" x14ac:dyDescent="0.2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Q7" s="161" t="s">
        <v>428</v>
      </c>
      <c r="R7" s="273" t="s">
        <v>340</v>
      </c>
      <c r="U7"/>
    </row>
    <row r="8" spans="1:31" x14ac:dyDescent="0.2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Q8" s="161" t="s">
        <v>430</v>
      </c>
      <c r="R8" s="273" t="s">
        <v>333</v>
      </c>
    </row>
    <row r="9" spans="1:31" x14ac:dyDescent="0.2">
      <c r="A9" s="146"/>
      <c r="B9" s="146"/>
      <c r="C9" s="146"/>
      <c r="D9" s="146"/>
      <c r="E9" s="146"/>
      <c r="F9" s="146"/>
      <c r="G9" s="146"/>
      <c r="H9" s="146"/>
      <c r="I9" s="146"/>
      <c r="J9" s="146"/>
      <c r="K9" s="146"/>
      <c r="Q9" s="161" t="s">
        <v>426</v>
      </c>
      <c r="R9" s="273" t="s">
        <v>256</v>
      </c>
    </row>
    <row r="10" spans="1:31" x14ac:dyDescent="0.2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Q10" s="161" t="s">
        <v>427</v>
      </c>
      <c r="R10" s="273" t="s">
        <v>341</v>
      </c>
    </row>
    <row r="11" spans="1:31" x14ac:dyDescent="0.2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Q11" s="194" t="s">
        <v>429</v>
      </c>
      <c r="R11" s="274" t="s">
        <v>332</v>
      </c>
    </row>
    <row r="12" spans="1:31" x14ac:dyDescent="0.2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6"/>
    </row>
    <row r="13" spans="1:31" x14ac:dyDescent="0.2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46"/>
    </row>
    <row r="14" spans="1:31" x14ac:dyDescent="0.2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</row>
    <row r="15" spans="1:31" x14ac:dyDescent="0.2">
      <c r="A15" s="146"/>
      <c r="B15" s="146"/>
      <c r="C15" s="146"/>
      <c r="D15" s="146"/>
      <c r="E15" s="146"/>
      <c r="F15" s="146"/>
      <c r="G15" s="146"/>
      <c r="H15" s="146"/>
      <c r="I15" s="146"/>
      <c r="J15" s="146"/>
      <c r="K15" s="146"/>
    </row>
    <row r="16" spans="1:31" x14ac:dyDescent="0.2">
      <c r="A16" s="146"/>
      <c r="B16" s="146"/>
      <c r="C16" s="146"/>
      <c r="D16" s="146"/>
      <c r="E16" s="146"/>
      <c r="F16" s="146"/>
      <c r="G16" s="146"/>
      <c r="H16" s="146"/>
      <c r="I16" s="146"/>
      <c r="J16" s="146"/>
      <c r="K16" s="146"/>
    </row>
    <row r="17" spans="1:14" x14ac:dyDescent="0.2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</row>
    <row r="18" spans="1:14" x14ac:dyDescent="0.2">
      <c r="A18" s="146"/>
      <c r="B18" s="146"/>
      <c r="C18" s="146"/>
      <c r="D18" s="146"/>
      <c r="E18" s="146"/>
      <c r="F18" s="146"/>
      <c r="G18" s="146"/>
      <c r="H18" s="146"/>
      <c r="I18" s="146"/>
      <c r="J18" s="146"/>
      <c r="K18" s="146"/>
    </row>
    <row r="19" spans="1:14" x14ac:dyDescent="0.2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</row>
    <row r="20" spans="1:14" x14ac:dyDescent="0.2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</row>
    <row r="21" spans="1:14" x14ac:dyDescent="0.2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</row>
    <row r="22" spans="1:14" x14ac:dyDescent="0.2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</row>
    <row r="23" spans="1:14" x14ac:dyDescent="0.2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</row>
    <row r="24" spans="1:14" x14ac:dyDescent="0.2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</row>
    <row r="25" spans="1:14" x14ac:dyDescent="0.2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</row>
    <row r="26" spans="1:14" x14ac:dyDescent="0.2">
      <c r="B26" s="77"/>
      <c r="D26" s="77"/>
      <c r="E26" s="77"/>
      <c r="F26" s="159"/>
      <c r="H26" s="159"/>
      <c r="I26" s="159"/>
    </row>
    <row r="27" spans="1:14" x14ac:dyDescent="0.2">
      <c r="B27" s="77"/>
      <c r="D27" s="77"/>
      <c r="E27" s="159"/>
      <c r="F27" s="159"/>
      <c r="H27" s="159"/>
      <c r="I27" s="159"/>
    </row>
    <row r="28" spans="1:14" ht="48" x14ac:dyDescent="0.2">
      <c r="A28" s="372" t="s">
        <v>15</v>
      </c>
      <c r="B28" s="126"/>
      <c r="C28" s="129"/>
      <c r="D28" s="372" t="s">
        <v>72</v>
      </c>
      <c r="E28" s="373" t="s">
        <v>460</v>
      </c>
      <c r="F28" s="373" t="s">
        <v>478</v>
      </c>
      <c r="G28" s="374" t="s">
        <v>430</v>
      </c>
      <c r="H28" s="373" t="s">
        <v>461</v>
      </c>
      <c r="I28" s="373" t="s">
        <v>477</v>
      </c>
      <c r="J28" s="374" t="s">
        <v>339</v>
      </c>
      <c r="K28" s="374" t="s">
        <v>429</v>
      </c>
      <c r="L28" s="374" t="s">
        <v>480</v>
      </c>
      <c r="M28" s="374" t="s">
        <v>479</v>
      </c>
    </row>
    <row r="29" spans="1:14" x14ac:dyDescent="0.2">
      <c r="A29" s="57" t="s">
        <v>979</v>
      </c>
      <c r="B29" s="470" t="str">
        <f>LEFT(A29,4)</f>
        <v>2019</v>
      </c>
      <c r="C29" s="77" t="str">
        <f t="shared" ref="C29:C56" si="0">RIGHT(A29,2)</f>
        <v>Q1</v>
      </c>
      <c r="D29" s="369">
        <v>43466</v>
      </c>
      <c r="E29" s="20">
        <v>89.794122221999999</v>
      </c>
      <c r="F29" s="20">
        <v>8.6357701444000003</v>
      </c>
      <c r="G29" s="20">
        <v>0.13268757778000001</v>
      </c>
      <c r="H29" s="20">
        <v>104.12478889</v>
      </c>
      <c r="I29" s="20">
        <v>11.869779943999999</v>
      </c>
      <c r="J29" s="132">
        <f>+F29-I29</f>
        <v>-3.234009799599999</v>
      </c>
      <c r="K29" s="20">
        <v>17.271044444000001</v>
      </c>
      <c r="L29" s="132">
        <f>+IF(K29&gt;0,+K29,0)*-1</f>
        <v>-17.271044444000001</v>
      </c>
      <c r="M29" s="132">
        <f>+IF(K29&lt;0,+K29,0)*-1</f>
        <v>0</v>
      </c>
    </row>
    <row r="30" spans="1:14" x14ac:dyDescent="0.2">
      <c r="A30" s="57" t="s">
        <v>980</v>
      </c>
      <c r="B30" s="469"/>
      <c r="C30" s="77" t="str">
        <f t="shared" si="0"/>
        <v>Q2</v>
      </c>
      <c r="D30" s="369">
        <v>43556</v>
      </c>
      <c r="E30" s="20">
        <v>91.257362637</v>
      </c>
      <c r="F30" s="20">
        <v>6.7623325164999999</v>
      </c>
      <c r="G30" s="20">
        <v>-1.0241875165000001</v>
      </c>
      <c r="H30" s="20">
        <v>71.051758242000005</v>
      </c>
      <c r="I30" s="20">
        <v>11.725342802</v>
      </c>
      <c r="J30" s="132">
        <f t="shared" ref="J30:J56" si="1">+F30-I30</f>
        <v>-4.9630102855000002</v>
      </c>
      <c r="K30" s="20">
        <v>-14.381978022</v>
      </c>
      <c r="L30" s="132">
        <f t="shared" ref="L30:L56" si="2">+IF(K30&gt;0,+K30,0)*-1</f>
        <v>0</v>
      </c>
      <c r="M30" s="132">
        <f t="shared" ref="M30:M56" si="3">+IF(K30&lt;0,+K30,0)*-1</f>
        <v>14.381978022</v>
      </c>
      <c r="N30" s="132"/>
    </row>
    <row r="31" spans="1:14" x14ac:dyDescent="0.2">
      <c r="A31" s="57" t="s">
        <v>981</v>
      </c>
      <c r="B31" s="469"/>
      <c r="C31" s="77" t="str">
        <f t="shared" si="0"/>
        <v>Q3</v>
      </c>
      <c r="D31" s="369">
        <v>43647</v>
      </c>
      <c r="E31" s="20">
        <v>93.763630434999996</v>
      </c>
      <c r="F31" s="20">
        <v>7.1605461848000003</v>
      </c>
      <c r="G31" s="20">
        <v>-1.2349345760999999</v>
      </c>
      <c r="H31" s="20">
        <v>76.457391303999998</v>
      </c>
      <c r="I31" s="20">
        <v>12.748861609</v>
      </c>
      <c r="J31" s="132">
        <f t="shared" si="1"/>
        <v>-5.5883154242000002</v>
      </c>
      <c r="K31" s="20">
        <v>-10.651054348000001</v>
      </c>
      <c r="L31" s="132">
        <f t="shared" si="2"/>
        <v>0</v>
      </c>
      <c r="M31" s="132">
        <f t="shared" si="3"/>
        <v>10.651054348000001</v>
      </c>
      <c r="N31" s="132"/>
    </row>
    <row r="32" spans="1:14" x14ac:dyDescent="0.2">
      <c r="A32" s="57" t="s">
        <v>982</v>
      </c>
      <c r="B32" s="469"/>
      <c r="C32" s="77" t="str">
        <f t="shared" si="0"/>
        <v>Q4</v>
      </c>
      <c r="D32" s="369">
        <v>43739</v>
      </c>
      <c r="E32" s="20">
        <v>96.596423912999995</v>
      </c>
      <c r="F32" s="20">
        <v>7.5038555109000002</v>
      </c>
      <c r="G32" s="20">
        <v>-2.3206194130000002</v>
      </c>
      <c r="H32" s="20">
        <v>89.793630434999997</v>
      </c>
      <c r="I32" s="20">
        <v>14.668214359</v>
      </c>
      <c r="J32" s="132">
        <f t="shared" si="1"/>
        <v>-7.1643588481</v>
      </c>
      <c r="K32" s="20">
        <v>2.5090326087000001</v>
      </c>
      <c r="L32" s="132">
        <f t="shared" si="2"/>
        <v>-2.5090326087000001</v>
      </c>
      <c r="M32" s="132">
        <f t="shared" si="3"/>
        <v>0</v>
      </c>
      <c r="N32" s="132"/>
    </row>
    <row r="33" spans="1:14" x14ac:dyDescent="0.2">
      <c r="A33" s="57" t="s">
        <v>983</v>
      </c>
      <c r="B33" s="469" t="str">
        <f>LEFT(A33,4)</f>
        <v>2020</v>
      </c>
      <c r="C33" s="77" t="str">
        <f t="shared" si="0"/>
        <v>Q1</v>
      </c>
      <c r="D33" s="369">
        <v>43831</v>
      </c>
      <c r="E33" s="20">
        <v>96.051703297000003</v>
      </c>
      <c r="F33" s="20">
        <v>7.8421954945000003</v>
      </c>
      <c r="G33" s="20">
        <v>-0.79806802198000004</v>
      </c>
      <c r="H33" s="20">
        <v>100.16534066</v>
      </c>
      <c r="I33" s="20">
        <v>16.067314285999998</v>
      </c>
      <c r="J33" s="132">
        <f t="shared" si="1"/>
        <v>-8.2251187914999981</v>
      </c>
      <c r="K33" s="20">
        <v>12.957142856999999</v>
      </c>
      <c r="L33" s="132">
        <f t="shared" si="2"/>
        <v>-12.957142856999999</v>
      </c>
      <c r="M33" s="132">
        <f t="shared" si="3"/>
        <v>0</v>
      </c>
      <c r="N33" s="132"/>
    </row>
    <row r="34" spans="1:14" x14ac:dyDescent="0.2">
      <c r="A34" s="57" t="s">
        <v>984</v>
      </c>
      <c r="B34" s="469"/>
      <c r="C34" s="77" t="str">
        <f t="shared" si="0"/>
        <v>Q2</v>
      </c>
      <c r="D34" s="369">
        <v>43922</v>
      </c>
      <c r="E34" s="20">
        <v>91.061505495000006</v>
      </c>
      <c r="F34" s="20">
        <v>6.1982936923</v>
      </c>
      <c r="G34" s="20">
        <v>-1.1897798571</v>
      </c>
      <c r="H34" s="20">
        <v>71.147945054999994</v>
      </c>
      <c r="I34" s="20">
        <v>12.689283066</v>
      </c>
      <c r="J34" s="132">
        <f t="shared" si="1"/>
        <v>-6.4909893736999997</v>
      </c>
      <c r="K34" s="20">
        <v>-12.401681319</v>
      </c>
      <c r="L34" s="132">
        <f t="shared" si="2"/>
        <v>0</v>
      </c>
      <c r="M34" s="132">
        <f t="shared" si="3"/>
        <v>12.401681319</v>
      </c>
      <c r="N34" s="132"/>
    </row>
    <row r="35" spans="1:14" x14ac:dyDescent="0.2">
      <c r="A35" s="57" t="s">
        <v>985</v>
      </c>
      <c r="B35" s="469"/>
      <c r="C35" s="77" t="str">
        <f t="shared" si="0"/>
        <v>Q3</v>
      </c>
      <c r="D35" s="369">
        <v>44013</v>
      </c>
      <c r="E35" s="20">
        <v>90.669608695999997</v>
      </c>
      <c r="F35" s="20">
        <v>6.4782173478000002</v>
      </c>
      <c r="G35" s="20">
        <v>-1.0125265652</v>
      </c>
      <c r="H35" s="20">
        <v>76.407923913000005</v>
      </c>
      <c r="I35" s="20">
        <v>12.008919043000001</v>
      </c>
      <c r="J35" s="132">
        <f t="shared" si="1"/>
        <v>-5.5307016952000003</v>
      </c>
      <c r="K35" s="20">
        <v>-7.8881195652000002</v>
      </c>
      <c r="L35" s="132">
        <f t="shared" si="2"/>
        <v>0</v>
      </c>
      <c r="M35" s="132">
        <f t="shared" si="3"/>
        <v>7.8881195652000002</v>
      </c>
      <c r="N35" s="132"/>
    </row>
    <row r="36" spans="1:14" x14ac:dyDescent="0.2">
      <c r="A36" s="57" t="s">
        <v>986</v>
      </c>
      <c r="B36" s="469"/>
      <c r="C36" s="77" t="str">
        <f t="shared" si="0"/>
        <v>Q4</v>
      </c>
      <c r="D36" s="369">
        <v>44105</v>
      </c>
      <c r="E36" s="20">
        <v>91.763217390999998</v>
      </c>
      <c r="F36" s="20">
        <v>7.3640721957000004</v>
      </c>
      <c r="G36" s="20">
        <v>-1.2250714457</v>
      </c>
      <c r="H36" s="20">
        <v>86.469597825999998</v>
      </c>
      <c r="I36" s="20">
        <v>16.989207272000002</v>
      </c>
      <c r="J36" s="132">
        <f t="shared" si="1"/>
        <v>-9.6251350763000012</v>
      </c>
      <c r="K36" s="20">
        <v>5.3847391303999999</v>
      </c>
      <c r="L36" s="132">
        <f t="shared" si="2"/>
        <v>-5.3847391303999999</v>
      </c>
      <c r="M36" s="132">
        <f t="shared" si="3"/>
        <v>0</v>
      </c>
      <c r="N36" s="132"/>
    </row>
    <row r="37" spans="1:14" x14ac:dyDescent="0.2">
      <c r="A37" s="57" t="s">
        <v>987</v>
      </c>
      <c r="B37" s="469" t="str">
        <f>LEFT(A37,4)</f>
        <v>2021</v>
      </c>
      <c r="C37" s="77" t="str">
        <f t="shared" si="0"/>
        <v>Q1</v>
      </c>
      <c r="D37" s="369">
        <v>44197</v>
      </c>
      <c r="E37" s="20">
        <v>90.822333333000003</v>
      </c>
      <c r="F37" s="20">
        <v>8.8296274888999999</v>
      </c>
      <c r="G37" s="20">
        <v>1.0233428778</v>
      </c>
      <c r="H37" s="20">
        <v>100.78931111</v>
      </c>
      <c r="I37" s="20">
        <v>17.588114811000001</v>
      </c>
      <c r="J37" s="132">
        <f t="shared" si="1"/>
        <v>-8.7584873221000006</v>
      </c>
      <c r="K37" s="20">
        <v>17.528411111</v>
      </c>
      <c r="L37" s="132">
        <f t="shared" si="2"/>
        <v>-17.528411111</v>
      </c>
      <c r="M37" s="132">
        <f t="shared" si="3"/>
        <v>0</v>
      </c>
      <c r="N37" s="132"/>
    </row>
    <row r="38" spans="1:14" x14ac:dyDescent="0.2">
      <c r="A38" s="57" t="s">
        <v>988</v>
      </c>
      <c r="B38" s="469"/>
      <c r="C38" s="77" t="str">
        <f t="shared" si="0"/>
        <v>Q2</v>
      </c>
      <c r="D38" s="369">
        <v>44287</v>
      </c>
      <c r="E38" s="20">
        <v>94.124329669999995</v>
      </c>
      <c r="F38" s="20">
        <v>6.8254648571000001</v>
      </c>
      <c r="G38" s="20">
        <v>-0.37636014286000002</v>
      </c>
      <c r="H38" s="20">
        <v>72.857934065999999</v>
      </c>
      <c r="I38" s="20">
        <v>18.478610208999999</v>
      </c>
      <c r="J38" s="132">
        <f t="shared" si="1"/>
        <v>-11.653145351899999</v>
      </c>
      <c r="K38" s="20">
        <v>-9.4169120879000001</v>
      </c>
      <c r="L38" s="132">
        <f t="shared" si="2"/>
        <v>0</v>
      </c>
      <c r="M38" s="132">
        <f t="shared" si="3"/>
        <v>9.4169120879000001</v>
      </c>
      <c r="N38" s="132"/>
    </row>
    <row r="39" spans="1:14" x14ac:dyDescent="0.2">
      <c r="A39" s="57" t="s">
        <v>989</v>
      </c>
      <c r="B39" s="469"/>
      <c r="C39" s="77" t="str">
        <f t="shared" si="0"/>
        <v>Q3</v>
      </c>
      <c r="D39" s="369">
        <v>44378</v>
      </c>
      <c r="E39" s="20">
        <v>95.156804347999994</v>
      </c>
      <c r="F39" s="20">
        <v>7.2711268151999997</v>
      </c>
      <c r="G39" s="20">
        <v>-0.49778545652</v>
      </c>
      <c r="H39" s="20">
        <v>76.000728261000006</v>
      </c>
      <c r="I39" s="20">
        <v>18.100015272</v>
      </c>
      <c r="J39" s="132">
        <f t="shared" si="1"/>
        <v>-10.828888456800001</v>
      </c>
      <c r="K39" s="20">
        <v>-8.0113913043</v>
      </c>
      <c r="L39" s="132">
        <f t="shared" si="2"/>
        <v>0</v>
      </c>
      <c r="M39" s="132">
        <f t="shared" si="3"/>
        <v>8.0113913043</v>
      </c>
      <c r="N39" s="132"/>
    </row>
    <row r="40" spans="1:14" x14ac:dyDescent="0.2">
      <c r="A40" s="57" t="s">
        <v>990</v>
      </c>
      <c r="B40" s="469"/>
      <c r="C40" s="77" t="str">
        <f t="shared" si="0"/>
        <v>Q4</v>
      </c>
      <c r="D40" s="369">
        <v>44470</v>
      </c>
      <c r="E40" s="20">
        <v>98.212184782999998</v>
      </c>
      <c r="F40" s="20">
        <v>7.8612327826000001</v>
      </c>
      <c r="G40" s="20">
        <v>-2.1744337390999999</v>
      </c>
      <c r="H40" s="20">
        <v>86.440489130000003</v>
      </c>
      <c r="I40" s="20">
        <v>18.727429478000001</v>
      </c>
      <c r="J40" s="132">
        <f t="shared" si="1"/>
        <v>-10.866196695400001</v>
      </c>
      <c r="K40" s="20">
        <v>1.0811086957</v>
      </c>
      <c r="L40" s="132">
        <f t="shared" si="2"/>
        <v>-1.0811086957</v>
      </c>
      <c r="M40" s="132">
        <f t="shared" si="3"/>
        <v>0</v>
      </c>
      <c r="N40" s="132"/>
    </row>
    <row r="41" spans="1:14" x14ac:dyDescent="0.2">
      <c r="A41" s="57" t="s">
        <v>991</v>
      </c>
      <c r="B41" s="469" t="str">
        <f>LEFT(A41,4)</f>
        <v>2022</v>
      </c>
      <c r="C41" s="77" t="str">
        <f t="shared" si="0"/>
        <v>Q1</v>
      </c>
      <c r="D41" s="369">
        <v>44562</v>
      </c>
      <c r="E41" s="20">
        <v>96.627866667000006</v>
      </c>
      <c r="F41" s="20">
        <v>9.0413863778000003</v>
      </c>
      <c r="G41" s="20">
        <v>-1.7226730444</v>
      </c>
      <c r="H41" s="20">
        <v>104.81111111</v>
      </c>
      <c r="I41" s="20">
        <v>19.959302222000002</v>
      </c>
      <c r="J41" s="132">
        <f t="shared" si="1"/>
        <v>-10.917915844200001</v>
      </c>
      <c r="K41" s="20">
        <v>20.629522221999999</v>
      </c>
      <c r="L41" s="132">
        <f t="shared" si="2"/>
        <v>-20.629522221999999</v>
      </c>
      <c r="M41" s="132">
        <f t="shared" si="3"/>
        <v>0</v>
      </c>
      <c r="N41" s="132"/>
    </row>
    <row r="42" spans="1:14" x14ac:dyDescent="0.2">
      <c r="A42" s="57" t="s">
        <v>992</v>
      </c>
      <c r="B42" s="469"/>
      <c r="C42" s="77" t="str">
        <f t="shared" si="0"/>
        <v>Q2</v>
      </c>
      <c r="D42" s="369">
        <v>44652</v>
      </c>
      <c r="E42" s="20">
        <v>98.923560440000003</v>
      </c>
      <c r="F42" s="20">
        <v>7.7448291647999996</v>
      </c>
      <c r="G42" s="20">
        <v>-0.92659999999999998</v>
      </c>
      <c r="H42" s="20">
        <v>76.028186813000005</v>
      </c>
      <c r="I42" s="20">
        <v>19.316591802000001</v>
      </c>
      <c r="J42" s="132">
        <f t="shared" si="1"/>
        <v>-11.571762637200003</v>
      </c>
      <c r="K42" s="20">
        <v>-10.595945055</v>
      </c>
      <c r="L42" s="132">
        <f t="shared" si="2"/>
        <v>0</v>
      </c>
      <c r="M42" s="132">
        <f t="shared" si="3"/>
        <v>10.595945055</v>
      </c>
      <c r="N42" s="132"/>
    </row>
    <row r="43" spans="1:14" x14ac:dyDescent="0.2">
      <c r="A43" s="57" t="s">
        <v>993</v>
      </c>
      <c r="B43" s="469"/>
      <c r="C43" s="77" t="str">
        <f t="shared" si="0"/>
        <v>Q3</v>
      </c>
      <c r="D43" s="369">
        <v>44743</v>
      </c>
      <c r="E43" s="20">
        <v>101.19847826</v>
      </c>
      <c r="F43" s="20">
        <v>7.9022582283</v>
      </c>
      <c r="G43" s="20">
        <v>-1.4727105543000001</v>
      </c>
      <c r="H43" s="20">
        <v>80.762358696000007</v>
      </c>
      <c r="I43" s="20">
        <v>17.873232457</v>
      </c>
      <c r="J43" s="132">
        <f t="shared" si="1"/>
        <v>-9.9709742287000012</v>
      </c>
      <c r="K43" s="20">
        <v>-9.1959456522000007</v>
      </c>
      <c r="L43" s="132">
        <f t="shared" si="2"/>
        <v>0</v>
      </c>
      <c r="M43" s="132">
        <f t="shared" si="3"/>
        <v>9.1959456522000007</v>
      </c>
      <c r="N43" s="132"/>
    </row>
    <row r="44" spans="1:14" x14ac:dyDescent="0.2">
      <c r="A44" s="57" t="s">
        <v>994</v>
      </c>
      <c r="B44" s="469"/>
      <c r="C44" s="77" t="str">
        <f t="shared" si="0"/>
        <v>Q4</v>
      </c>
      <c r="D44" s="369">
        <v>44835</v>
      </c>
      <c r="E44" s="20">
        <v>101.56744565</v>
      </c>
      <c r="F44" s="20">
        <v>8.4635667935000001</v>
      </c>
      <c r="G44" s="20">
        <v>-1.7808310435000001</v>
      </c>
      <c r="H44" s="20">
        <v>92.462217390999996</v>
      </c>
      <c r="I44" s="20">
        <v>18.537148793</v>
      </c>
      <c r="J44" s="132">
        <f t="shared" si="1"/>
        <v>-10.0735819995</v>
      </c>
      <c r="K44" s="20">
        <v>2.5449347825999999</v>
      </c>
      <c r="L44" s="132">
        <f t="shared" si="2"/>
        <v>-2.5449347825999999</v>
      </c>
      <c r="M44" s="132">
        <f t="shared" si="3"/>
        <v>0</v>
      </c>
      <c r="N44" s="132"/>
    </row>
    <row r="45" spans="1:14" x14ac:dyDescent="0.2">
      <c r="A45" s="57" t="s">
        <v>995</v>
      </c>
      <c r="B45" s="469" t="str">
        <f>LEFT(A45,4)</f>
        <v>2023</v>
      </c>
      <c r="C45" s="77" t="str">
        <f t="shared" si="0"/>
        <v>Q1</v>
      </c>
      <c r="D45" s="369">
        <v>44927</v>
      </c>
      <c r="E45" s="20">
        <v>102.21782222</v>
      </c>
      <c r="F45" s="20">
        <v>8.5408796222000003</v>
      </c>
      <c r="G45" s="20">
        <v>0.35626211111</v>
      </c>
      <c r="H45" s="20">
        <v>102.91515200000001</v>
      </c>
      <c r="I45" s="20">
        <v>20.375134178</v>
      </c>
      <c r="J45" s="132">
        <f t="shared" si="1"/>
        <v>-11.834254555799999</v>
      </c>
      <c r="K45" s="20">
        <v>11.958911111000001</v>
      </c>
      <c r="L45" s="132">
        <f t="shared" si="2"/>
        <v>-11.958911111000001</v>
      </c>
      <c r="M45" s="132">
        <f t="shared" si="3"/>
        <v>0</v>
      </c>
      <c r="N45" s="132"/>
    </row>
    <row r="46" spans="1:14" x14ac:dyDescent="0.2">
      <c r="A46" s="57" t="s">
        <v>996</v>
      </c>
      <c r="B46" s="469"/>
      <c r="C46" s="77" t="str">
        <f t="shared" si="0"/>
        <v>Q2</v>
      </c>
      <c r="D46" s="369">
        <v>45017</v>
      </c>
      <c r="E46" s="20">
        <v>103.16843956</v>
      </c>
      <c r="F46" s="20">
        <v>7.3416162856999998</v>
      </c>
      <c r="G46" s="20">
        <v>-0.56787068131999996</v>
      </c>
      <c r="H46" s="20">
        <v>77.890154484000007</v>
      </c>
      <c r="I46" s="20">
        <v>20.509733978</v>
      </c>
      <c r="J46" s="132">
        <f t="shared" si="1"/>
        <v>-13.168117692300001</v>
      </c>
      <c r="K46" s="20">
        <v>-11.710604396000001</v>
      </c>
      <c r="L46" s="132">
        <f t="shared" si="2"/>
        <v>0</v>
      </c>
      <c r="M46" s="132">
        <f t="shared" si="3"/>
        <v>11.710604396000001</v>
      </c>
      <c r="N46" s="132"/>
    </row>
    <row r="47" spans="1:14" x14ac:dyDescent="0.2">
      <c r="A47" s="57" t="s">
        <v>997</v>
      </c>
      <c r="B47" s="469"/>
      <c r="C47" s="77" t="str">
        <f t="shared" si="0"/>
        <v>Q3</v>
      </c>
      <c r="D47" s="369">
        <v>45108</v>
      </c>
      <c r="E47" s="20">
        <v>104.07347826</v>
      </c>
      <c r="F47" s="20">
        <v>7.9623520978000002</v>
      </c>
      <c r="G47" s="20">
        <v>-1.1951404782999999</v>
      </c>
      <c r="H47" s="20">
        <v>84.023896684999997</v>
      </c>
      <c r="I47" s="20">
        <v>20.593575804</v>
      </c>
      <c r="J47" s="132">
        <f t="shared" si="1"/>
        <v>-12.6312237062</v>
      </c>
      <c r="K47" s="20">
        <v>-6.3815217391000001</v>
      </c>
      <c r="L47" s="132">
        <f t="shared" si="2"/>
        <v>0</v>
      </c>
      <c r="M47" s="132">
        <f t="shared" si="3"/>
        <v>6.3815217391000001</v>
      </c>
      <c r="N47" s="132"/>
    </row>
    <row r="48" spans="1:14" x14ac:dyDescent="0.2">
      <c r="A48" s="57" t="s">
        <v>998</v>
      </c>
      <c r="B48" s="469"/>
      <c r="C48" s="77" t="str">
        <f t="shared" si="0"/>
        <v>Q4</v>
      </c>
      <c r="D48" s="369">
        <v>45200</v>
      </c>
      <c r="E48" s="20">
        <v>105.50182608999999</v>
      </c>
      <c r="F48" s="20">
        <v>8.2486085543000005</v>
      </c>
      <c r="G48" s="20">
        <v>-0.50929721739</v>
      </c>
      <c r="H48" s="20">
        <v>91.787080043000003</v>
      </c>
      <c r="I48" s="20">
        <v>21.900437815</v>
      </c>
      <c r="J48" s="132">
        <f t="shared" si="1"/>
        <v>-13.6518292607</v>
      </c>
      <c r="K48" s="20">
        <v>0.29425000000000001</v>
      </c>
      <c r="L48" s="132">
        <f t="shared" si="2"/>
        <v>-0.29425000000000001</v>
      </c>
      <c r="M48" s="132">
        <f t="shared" si="3"/>
        <v>0</v>
      </c>
      <c r="N48" s="132"/>
    </row>
    <row r="49" spans="1:14" x14ac:dyDescent="0.2">
      <c r="A49" s="57" t="s">
        <v>999</v>
      </c>
      <c r="B49" s="469" t="str">
        <f>LEFT(A49,4)</f>
        <v>2024</v>
      </c>
      <c r="C49" s="77" t="str">
        <f t="shared" si="0"/>
        <v>Q1</v>
      </c>
      <c r="D49" s="369">
        <v>45292</v>
      </c>
      <c r="E49" s="20">
        <v>104.00281319</v>
      </c>
      <c r="F49" s="20">
        <v>9.0626437032999991</v>
      </c>
      <c r="G49" s="20">
        <v>-0.13224583515999999</v>
      </c>
      <c r="H49" s="20">
        <v>104.13518449</v>
      </c>
      <c r="I49" s="20">
        <v>21.818883703000001</v>
      </c>
      <c r="J49" s="132">
        <f t="shared" si="1"/>
        <v>-12.756239999700002</v>
      </c>
      <c r="K49" s="20">
        <v>12.664857143000001</v>
      </c>
      <c r="L49" s="132">
        <f t="shared" si="2"/>
        <v>-12.664857143000001</v>
      </c>
      <c r="M49" s="132">
        <f t="shared" si="3"/>
        <v>0</v>
      </c>
      <c r="N49" s="132"/>
    </row>
    <row r="50" spans="1:14" x14ac:dyDescent="0.2">
      <c r="A50" s="57" t="s">
        <v>1000</v>
      </c>
      <c r="B50" s="469"/>
      <c r="C50" s="77" t="str">
        <f t="shared" si="0"/>
        <v>Q2</v>
      </c>
      <c r="D50" s="369">
        <v>45383</v>
      </c>
      <c r="E50" s="20">
        <v>102.01693407</v>
      </c>
      <c r="F50" s="20">
        <v>7.7706567253000003</v>
      </c>
      <c r="G50" s="20">
        <v>-1.574617978</v>
      </c>
      <c r="H50" s="20">
        <v>78.706830691999997</v>
      </c>
      <c r="I50" s="20">
        <v>20.224164098999999</v>
      </c>
      <c r="J50" s="132">
        <f t="shared" si="1"/>
        <v>-12.453507373699999</v>
      </c>
      <c r="K50" s="20">
        <v>-9.5957472527000007</v>
      </c>
      <c r="L50" s="132">
        <f t="shared" si="2"/>
        <v>0</v>
      </c>
      <c r="M50" s="132">
        <f t="shared" si="3"/>
        <v>9.5957472527000007</v>
      </c>
      <c r="N50" s="132"/>
    </row>
    <row r="51" spans="1:14" x14ac:dyDescent="0.2">
      <c r="A51" s="57" t="s">
        <v>1001</v>
      </c>
      <c r="B51" s="469"/>
      <c r="C51" s="77" t="str">
        <f t="shared" si="0"/>
        <v>Q3</v>
      </c>
      <c r="D51" s="369">
        <v>45474</v>
      </c>
      <c r="E51" s="20">
        <v>103.18317390999999</v>
      </c>
      <c r="F51" s="20">
        <v>8.4662808151999993</v>
      </c>
      <c r="G51" s="20">
        <v>-0.64825902244</v>
      </c>
      <c r="H51" s="20">
        <v>85.778847803999994</v>
      </c>
      <c r="I51" s="20">
        <v>20.615978337000001</v>
      </c>
      <c r="J51" s="132">
        <f t="shared" si="1"/>
        <v>-12.149697521800002</v>
      </c>
      <c r="K51" s="20">
        <v>-4.9199130435000002</v>
      </c>
      <c r="L51" s="132">
        <f t="shared" si="2"/>
        <v>0</v>
      </c>
      <c r="M51" s="132">
        <f t="shared" si="3"/>
        <v>4.9199130435000002</v>
      </c>
      <c r="N51" s="132"/>
    </row>
    <row r="52" spans="1:14" x14ac:dyDescent="0.2">
      <c r="A52" s="57" t="s">
        <v>1002</v>
      </c>
      <c r="B52" s="469"/>
      <c r="C52" s="77" t="str">
        <f t="shared" si="0"/>
        <v>Q4</v>
      </c>
      <c r="D52" s="369">
        <v>45566</v>
      </c>
      <c r="E52" s="20">
        <v>103.46719457</v>
      </c>
      <c r="F52" s="20">
        <v>8.1759744238999996</v>
      </c>
      <c r="G52" s="20">
        <v>0.91218365388</v>
      </c>
      <c r="H52" s="20">
        <v>93.477222674999993</v>
      </c>
      <c r="I52" s="20">
        <v>22.025957825999999</v>
      </c>
      <c r="J52" s="132">
        <f t="shared" si="1"/>
        <v>-13.849983402099999</v>
      </c>
      <c r="K52" s="20">
        <v>2.6640769254999999</v>
      </c>
      <c r="L52" s="132">
        <f t="shared" si="2"/>
        <v>-2.6640769254999999</v>
      </c>
      <c r="M52" s="132">
        <f t="shared" si="3"/>
        <v>0</v>
      </c>
      <c r="N52" s="132"/>
    </row>
    <row r="53" spans="1:14" x14ac:dyDescent="0.2">
      <c r="A53" s="57" t="s">
        <v>1003</v>
      </c>
      <c r="B53" s="469" t="str">
        <f>LEFT(A53,4)</f>
        <v>2025</v>
      </c>
      <c r="C53" s="77" t="str">
        <f t="shared" si="0"/>
        <v>Q1</v>
      </c>
      <c r="D53" s="369">
        <v>45658</v>
      </c>
      <c r="E53" s="20">
        <v>103.27157443999999</v>
      </c>
      <c r="F53" s="20">
        <v>8.7485272889000001</v>
      </c>
      <c r="G53" s="20">
        <v>0.55280636667000005</v>
      </c>
      <c r="H53" s="20">
        <v>105.71060921999999</v>
      </c>
      <c r="I53" s="20">
        <v>23.267420443999999</v>
      </c>
      <c r="J53" s="132">
        <f t="shared" si="1"/>
        <v>-14.518893155099999</v>
      </c>
      <c r="K53" s="20">
        <v>16.121901678</v>
      </c>
      <c r="L53" s="132">
        <f t="shared" si="2"/>
        <v>-16.121901678</v>
      </c>
      <c r="M53" s="132">
        <f t="shared" si="3"/>
        <v>0</v>
      </c>
      <c r="N53" s="132"/>
    </row>
    <row r="54" spans="1:14" x14ac:dyDescent="0.2">
      <c r="A54" s="57" t="s">
        <v>1004</v>
      </c>
      <c r="B54" s="469"/>
      <c r="C54" s="77" t="str">
        <f t="shared" si="0"/>
        <v>Q2</v>
      </c>
      <c r="D54" s="369">
        <v>45748</v>
      </c>
      <c r="E54" s="20">
        <v>103.99249121</v>
      </c>
      <c r="F54" s="20">
        <v>7.4416526153999998</v>
      </c>
      <c r="G54" s="20">
        <v>-0.1914679</v>
      </c>
      <c r="H54" s="20">
        <v>77.515175165000002</v>
      </c>
      <c r="I54" s="20">
        <v>23.056396484</v>
      </c>
      <c r="J54" s="132">
        <f t="shared" si="1"/>
        <v>-15.614743868600002</v>
      </c>
      <c r="K54" s="20">
        <v>-10.956309450999999</v>
      </c>
      <c r="L54" s="132">
        <f t="shared" si="2"/>
        <v>0</v>
      </c>
      <c r="M54" s="132">
        <f t="shared" si="3"/>
        <v>10.956309450999999</v>
      </c>
      <c r="N54" s="132"/>
    </row>
    <row r="55" spans="1:14" x14ac:dyDescent="0.2">
      <c r="A55" s="57" t="s">
        <v>1005</v>
      </c>
      <c r="B55" s="469"/>
      <c r="C55" s="77" t="str">
        <f t="shared" si="0"/>
        <v>Q3</v>
      </c>
      <c r="D55" s="369">
        <v>45839</v>
      </c>
      <c r="E55" s="20">
        <v>103.5916663</v>
      </c>
      <c r="F55" s="20">
        <v>7.6718507499999999</v>
      </c>
      <c r="G55" s="20">
        <v>1.9047890326000001</v>
      </c>
      <c r="H55" s="20">
        <v>84.675708587000003</v>
      </c>
      <c r="I55" s="20">
        <v>22.923660869999999</v>
      </c>
      <c r="J55" s="132">
        <f t="shared" si="1"/>
        <v>-15.251810119999998</v>
      </c>
      <c r="K55" s="20">
        <v>-5.8530329238999999</v>
      </c>
      <c r="L55" s="132">
        <f t="shared" si="2"/>
        <v>0</v>
      </c>
      <c r="M55" s="132">
        <f t="shared" si="3"/>
        <v>5.8530329238999999</v>
      </c>
      <c r="N55" s="132"/>
    </row>
    <row r="56" spans="1:14" x14ac:dyDescent="0.2">
      <c r="A56" s="58" t="s">
        <v>1006</v>
      </c>
      <c r="B56" s="483"/>
      <c r="C56" s="102" t="str">
        <f t="shared" si="0"/>
        <v>Q4</v>
      </c>
      <c r="D56" s="370">
        <v>45931</v>
      </c>
      <c r="E56" s="50">
        <v>103.93038586999999</v>
      </c>
      <c r="F56" s="50">
        <v>7.9229992174000001</v>
      </c>
      <c r="G56" s="50">
        <v>1.7141680108999999</v>
      </c>
      <c r="H56" s="50">
        <v>93.004476522000004</v>
      </c>
      <c r="I56" s="50">
        <v>24.066136412999999</v>
      </c>
      <c r="J56" s="157">
        <f t="shared" si="1"/>
        <v>-16.143137195599998</v>
      </c>
      <c r="K56" s="50">
        <v>3.2180585760999998</v>
      </c>
      <c r="L56" s="157">
        <f t="shared" si="2"/>
        <v>-3.2180585760999998</v>
      </c>
      <c r="M56" s="157">
        <f t="shared" si="3"/>
        <v>0</v>
      </c>
      <c r="N56" s="157"/>
    </row>
    <row r="57" spans="1:14" x14ac:dyDescent="0.2">
      <c r="C57" s="21"/>
      <c r="D57" s="21"/>
      <c r="F57" s="20"/>
      <c r="H57" s="21"/>
    </row>
    <row r="58" spans="1:14" x14ac:dyDescent="0.2">
      <c r="A58" s="21"/>
      <c r="B58" s="278" t="s">
        <v>1007</v>
      </c>
      <c r="C58" s="21"/>
      <c r="E58" s="21"/>
      <c r="G58" s="21"/>
    </row>
    <row r="59" spans="1:14" x14ac:dyDescent="0.2">
      <c r="A59" s="58"/>
      <c r="B59" s="58" t="s">
        <v>0</v>
      </c>
      <c r="C59" s="21"/>
      <c r="E59" s="21"/>
      <c r="G59" s="21"/>
    </row>
    <row r="60" spans="1:14" x14ac:dyDescent="0.2">
      <c r="A60" s="21">
        <v>23.5</v>
      </c>
      <c r="B60" s="371">
        <v>-25</v>
      </c>
      <c r="C60" s="21"/>
      <c r="E60" s="21"/>
      <c r="G60" s="21"/>
    </row>
    <row r="61" spans="1:14" x14ac:dyDescent="0.2">
      <c r="A61" s="21">
        <v>23.5</v>
      </c>
      <c r="B61" s="371">
        <v>125</v>
      </c>
      <c r="C61" s="21"/>
      <c r="E61" s="21"/>
      <c r="G61" s="21"/>
    </row>
    <row r="62" spans="1:14" x14ac:dyDescent="0.2">
      <c r="B62" s="102" t="s">
        <v>0</v>
      </c>
    </row>
    <row r="63" spans="1:14" x14ac:dyDescent="0.2">
      <c r="A63" s="21">
        <v>23.5</v>
      </c>
      <c r="B63" s="103">
        <v>-50</v>
      </c>
    </row>
    <row r="64" spans="1:14" x14ac:dyDescent="0.2">
      <c r="A64" s="21">
        <v>23.5</v>
      </c>
      <c r="B64" s="103">
        <v>50</v>
      </c>
    </row>
  </sheetData>
  <mergeCells count="7">
    <mergeCell ref="B53:B56"/>
    <mergeCell ref="B29:B32"/>
    <mergeCell ref="B33:B36"/>
    <mergeCell ref="B37:B40"/>
    <mergeCell ref="B41:B44"/>
    <mergeCell ref="B45:B48"/>
    <mergeCell ref="B49:B52"/>
  </mergeCells>
  <hyperlinks>
    <hyperlink ref="A3" location="Contents!A1" display="Return to Contents" xr:uid="{00000000-0004-0000-1900-000000000000}"/>
  </hyperlinks>
  <pageMargins left="0.7" right="0.7" top="0.75" bottom="0.75" header="0.3" footer="0.3"/>
  <pageSetup scale="65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2:AB129"/>
  <sheetViews>
    <sheetView workbookViewId="0"/>
  </sheetViews>
  <sheetFormatPr defaultColWidth="9.28515625" defaultRowHeight="15" x14ac:dyDescent="0.25"/>
  <cols>
    <col min="1" max="1" width="9.28515625" style="107"/>
    <col min="2" max="2" width="20.7109375" style="107" customWidth="1"/>
    <col min="3" max="13" width="9.28515625" style="107"/>
    <col min="14" max="15" width="9.28515625" style="108"/>
    <col min="16" max="16" width="9.28515625" style="107"/>
    <col min="17" max="17" width="25" style="107" customWidth="1"/>
    <col min="18" max="18" width="14.42578125" style="107" customWidth="1"/>
    <col min="19" max="26" width="9.28515625" style="107"/>
    <col min="27" max="28" width="9.28515625" style="108"/>
    <col min="29" max="16384" width="9.28515625" style="107"/>
  </cols>
  <sheetData>
    <row r="2" spans="1:18" ht="15.75" x14ac:dyDescent="0.25">
      <c r="A2" s="31" t="s">
        <v>977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Q6" s="230" t="s">
        <v>83</v>
      </c>
      <c r="R6" s="185" t="s">
        <v>287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Q7" s="231" t="s">
        <v>84</v>
      </c>
      <c r="R7" s="186" t="s">
        <v>288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Q8" s="233" t="s">
        <v>463</v>
      </c>
      <c r="R8" s="402" t="s">
        <v>289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</row>
    <row r="19" spans="1:12" x14ac:dyDescent="0.25">
      <c r="A19" s="116"/>
      <c r="B19" s="116"/>
      <c r="C19" s="116"/>
      <c r="D19" s="116"/>
      <c r="E19" s="116"/>
      <c r="F19" s="116"/>
      <c r="G19" s="116"/>
      <c r="H19" s="116"/>
      <c r="I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</row>
    <row r="24" spans="1:12" x14ac:dyDescent="0.25">
      <c r="C24" s="474" t="s">
        <v>458</v>
      </c>
      <c r="D24" s="474"/>
      <c r="E24" s="474"/>
      <c r="F24" s="474"/>
      <c r="G24" s="474"/>
      <c r="H24" s="23"/>
      <c r="I24" s="474" t="s">
        <v>459</v>
      </c>
      <c r="J24" s="474"/>
      <c r="K24" s="474"/>
      <c r="L24" s="474"/>
    </row>
    <row r="25" spans="1:12" x14ac:dyDescent="0.25">
      <c r="A25" s="10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 s="108"/>
      <c r="B26" s="366" t="s">
        <v>83</v>
      </c>
      <c r="C26" s="66">
        <v>2.1387171425</v>
      </c>
      <c r="D26" s="66">
        <v>2.1107021945</v>
      </c>
      <c r="E26" s="66">
        <v>1.9932211287999999</v>
      </c>
      <c r="F26" s="66">
        <v>1.8033069326</v>
      </c>
      <c r="G26" s="66">
        <v>1.7311954647000001</v>
      </c>
      <c r="H26" t="s">
        <v>83</v>
      </c>
      <c r="I26" s="14">
        <f t="shared" ref="I26:L27" si="0">D26-C26</f>
        <v>-2.8014948000000039E-2</v>
      </c>
      <c r="J26" s="14">
        <f t="shared" si="0"/>
        <v>-0.11748106570000005</v>
      </c>
      <c r="K26" s="14">
        <f t="shared" si="0"/>
        <v>-0.18991419619999994</v>
      </c>
      <c r="L26" s="14">
        <f t="shared" si="0"/>
        <v>-7.2111467899999893E-2</v>
      </c>
    </row>
    <row r="27" spans="1:12" ht="26.25" x14ac:dyDescent="0.25">
      <c r="A27" s="108"/>
      <c r="B27" s="368" t="s">
        <v>84</v>
      </c>
      <c r="C27" s="67">
        <v>99.185118540000005</v>
      </c>
      <c r="D27" s="67">
        <v>104.88986896999999</v>
      </c>
      <c r="E27" s="67">
        <v>110.13845297</v>
      </c>
      <c r="F27" s="67">
        <v>110.18418063999999</v>
      </c>
      <c r="G27" s="67">
        <v>110.92551726000001</v>
      </c>
      <c r="H27" s="423" t="s">
        <v>84</v>
      </c>
      <c r="I27" s="51">
        <f t="shared" si="0"/>
        <v>5.70475042999999</v>
      </c>
      <c r="J27" s="51">
        <f t="shared" si="0"/>
        <v>5.2485840000000081</v>
      </c>
      <c r="K27" s="51">
        <f t="shared" si="0"/>
        <v>4.5727669999990894E-2</v>
      </c>
      <c r="L27" s="51">
        <f t="shared" si="0"/>
        <v>0.74133662000001266</v>
      </c>
    </row>
    <row r="28" spans="1:12" x14ac:dyDescent="0.25">
      <c r="A28"/>
      <c r="B28" s="367" t="s">
        <v>291</v>
      </c>
      <c r="C28" s="66">
        <f>+C27+C26</f>
        <v>101.3238356825</v>
      </c>
      <c r="D28" s="66">
        <f>+D27+D26</f>
        <v>107.0005711645</v>
      </c>
      <c r="E28" s="66">
        <f>+E27+E26</f>
        <v>112.1316740988</v>
      </c>
      <c r="F28" s="66">
        <f>+F27+F26</f>
        <v>111.98748757259999</v>
      </c>
      <c r="G28" s="66">
        <f>+G27+G26</f>
        <v>112.6567127247</v>
      </c>
      <c r="H28" s="21" t="s">
        <v>419</v>
      </c>
      <c r="I28" s="10">
        <f>+SUM(I26:I27)</f>
        <v>5.67673548199999</v>
      </c>
      <c r="J28" s="10">
        <f>+SUM(J26:J27)</f>
        <v>5.1311029343000083</v>
      </c>
      <c r="K28" s="10">
        <f>+SUM(K26:K27)</f>
        <v>-0.14418652620000905</v>
      </c>
      <c r="L28" s="10">
        <f>+SUM(L26:L27)</f>
        <v>0.66922515210001277</v>
      </c>
    </row>
    <row r="29" spans="1:12" x14ac:dyDescent="0.25">
      <c r="A29" s="278" t="s">
        <v>1007</v>
      </c>
      <c r="B29"/>
      <c r="C29"/>
      <c r="D29" s="2"/>
      <c r="E29"/>
      <c r="F29"/>
      <c r="G29"/>
      <c r="H29"/>
      <c r="I29" s="2"/>
      <c r="J29" s="19"/>
      <c r="K29" s="19"/>
      <c r="L29" s="19"/>
    </row>
    <row r="33" spans="1:7" x14ac:dyDescent="0.25">
      <c r="C33" s="125" t="s">
        <v>290</v>
      </c>
      <c r="D33" s="107" t="s">
        <v>223</v>
      </c>
      <c r="E33" s="344" t="s">
        <v>222</v>
      </c>
      <c r="F33" s="344" t="s">
        <v>457</v>
      </c>
    </row>
    <row r="34" spans="1:7" x14ac:dyDescent="0.25">
      <c r="A34" s="119">
        <f t="shared" ref="A34:A81" si="1">YEAR(B34)</f>
        <v>2022</v>
      </c>
      <c r="B34" s="331">
        <v>44562</v>
      </c>
      <c r="C34" s="332">
        <v>104.36343297000001</v>
      </c>
      <c r="D34" s="115" t="e">
        <v>#N/A</v>
      </c>
      <c r="E34" s="333"/>
      <c r="F34" s="333">
        <v>104.36343297000001</v>
      </c>
      <c r="G34" s="113"/>
    </row>
    <row r="35" spans="1:7" x14ac:dyDescent="0.25">
      <c r="A35" s="119">
        <f t="shared" si="1"/>
        <v>2022</v>
      </c>
      <c r="B35" s="331">
        <v>44593</v>
      </c>
      <c r="C35" s="332">
        <v>104.08858029</v>
      </c>
      <c r="D35" s="115" t="e">
        <v>#N/A</v>
      </c>
      <c r="E35" s="333">
        <f t="shared" ref="E35:E44" si="2">AVERAGEIF($A$34:$A$95,A35,$F$34:$F$95)</f>
        <v>108.00241895249998</v>
      </c>
      <c r="F35" s="333">
        <v>104.08858029</v>
      </c>
      <c r="G35" s="113"/>
    </row>
    <row r="36" spans="1:7" x14ac:dyDescent="0.25">
      <c r="A36" s="119">
        <f t="shared" si="1"/>
        <v>2022</v>
      </c>
      <c r="B36" s="331">
        <v>44621</v>
      </c>
      <c r="C36" s="332">
        <v>105.88560242</v>
      </c>
      <c r="D36" s="115" t="e">
        <v>#N/A</v>
      </c>
      <c r="E36" s="333">
        <f t="shared" si="2"/>
        <v>108.00241895249998</v>
      </c>
      <c r="F36" s="333">
        <v>105.88560242</v>
      </c>
      <c r="G36" s="113"/>
    </row>
    <row r="37" spans="1:7" x14ac:dyDescent="0.25">
      <c r="A37" s="119">
        <f t="shared" si="1"/>
        <v>2022</v>
      </c>
      <c r="B37" s="331">
        <v>44652</v>
      </c>
      <c r="C37" s="332">
        <v>106.64060189999999</v>
      </c>
      <c r="D37" s="115" t="e">
        <v>#N/A</v>
      </c>
      <c r="E37" s="333">
        <f t="shared" si="2"/>
        <v>108.00241895249998</v>
      </c>
      <c r="F37" s="333">
        <v>106.64060189999999</v>
      </c>
      <c r="G37" s="113"/>
    </row>
    <row r="38" spans="1:7" x14ac:dyDescent="0.25">
      <c r="A38" s="119">
        <f t="shared" si="1"/>
        <v>2022</v>
      </c>
      <c r="B38" s="331">
        <v>44682</v>
      </c>
      <c r="C38" s="332">
        <v>107.48518405999999</v>
      </c>
      <c r="D38" s="115" t="e">
        <v>#N/A</v>
      </c>
      <c r="E38" s="333">
        <f t="shared" si="2"/>
        <v>108.00241895249998</v>
      </c>
      <c r="F38" s="333">
        <v>107.48518405999999</v>
      </c>
      <c r="G38" s="113"/>
    </row>
    <row r="39" spans="1:7" x14ac:dyDescent="0.25">
      <c r="A39" s="119">
        <f t="shared" si="1"/>
        <v>2022</v>
      </c>
      <c r="B39" s="331">
        <v>44713</v>
      </c>
      <c r="C39" s="332">
        <v>107.7441848</v>
      </c>
      <c r="D39" s="115" t="e">
        <v>#N/A</v>
      </c>
      <c r="E39" s="333">
        <f t="shared" si="2"/>
        <v>108.00241895249998</v>
      </c>
      <c r="F39" s="333">
        <v>107.7441848</v>
      </c>
      <c r="G39" s="113"/>
    </row>
    <row r="40" spans="1:7" x14ac:dyDescent="0.25">
      <c r="A40" s="119">
        <f t="shared" si="1"/>
        <v>2022</v>
      </c>
      <c r="B40" s="331">
        <v>44743</v>
      </c>
      <c r="C40" s="332">
        <v>108.87345168</v>
      </c>
      <c r="D40" s="115" t="e">
        <v>#N/A</v>
      </c>
      <c r="E40" s="333">
        <f t="shared" si="2"/>
        <v>108.00241895249998</v>
      </c>
      <c r="F40" s="333">
        <v>108.87345168</v>
      </c>
      <c r="G40" s="113"/>
    </row>
    <row r="41" spans="1:7" x14ac:dyDescent="0.25">
      <c r="A41" s="119">
        <f t="shared" si="1"/>
        <v>2022</v>
      </c>
      <c r="B41" s="331">
        <v>44774</v>
      </c>
      <c r="C41" s="332">
        <v>109.43172561</v>
      </c>
      <c r="D41" s="115" t="e">
        <v>#N/A</v>
      </c>
      <c r="E41" s="333">
        <f t="shared" si="2"/>
        <v>108.00241895249998</v>
      </c>
      <c r="F41" s="333">
        <v>109.43172561</v>
      </c>
      <c r="G41" s="113"/>
    </row>
    <row r="42" spans="1:7" x14ac:dyDescent="0.25">
      <c r="A42" s="119">
        <f t="shared" si="1"/>
        <v>2022</v>
      </c>
      <c r="B42" s="331">
        <v>44805</v>
      </c>
      <c r="C42" s="332">
        <v>111.01379813</v>
      </c>
      <c r="D42" s="115" t="e">
        <v>#N/A</v>
      </c>
      <c r="E42" s="333">
        <f t="shared" si="2"/>
        <v>108.00241895249998</v>
      </c>
      <c r="F42" s="333">
        <v>111.01379813</v>
      </c>
      <c r="G42" s="113"/>
    </row>
    <row r="43" spans="1:7" x14ac:dyDescent="0.25">
      <c r="A43" s="119">
        <f t="shared" si="1"/>
        <v>2022</v>
      </c>
      <c r="B43" s="331">
        <v>44835</v>
      </c>
      <c r="C43" s="332">
        <v>110.89492432</v>
      </c>
      <c r="D43" s="115" t="e">
        <v>#N/A</v>
      </c>
      <c r="E43" s="333">
        <f t="shared" si="2"/>
        <v>108.00241895249998</v>
      </c>
      <c r="F43" s="333">
        <v>110.89492432</v>
      </c>
      <c r="G43" s="113"/>
    </row>
    <row r="44" spans="1:7" x14ac:dyDescent="0.25">
      <c r="A44" s="119">
        <f t="shared" si="1"/>
        <v>2022</v>
      </c>
      <c r="B44" s="331">
        <v>44866</v>
      </c>
      <c r="C44" s="332">
        <v>110.88574967</v>
      </c>
      <c r="D44" s="115" t="e">
        <v>#N/A</v>
      </c>
      <c r="E44" s="333">
        <f t="shared" si="2"/>
        <v>108.00241895249998</v>
      </c>
      <c r="F44" s="333">
        <v>110.88574967</v>
      </c>
      <c r="G44" s="113"/>
    </row>
    <row r="45" spans="1:7" x14ac:dyDescent="0.25">
      <c r="A45" s="119">
        <f t="shared" si="1"/>
        <v>2022</v>
      </c>
      <c r="B45" s="331">
        <v>44896</v>
      </c>
      <c r="C45" s="332">
        <v>108.72179158</v>
      </c>
      <c r="D45" s="115" t="e">
        <v>#N/A</v>
      </c>
      <c r="E45" s="333"/>
      <c r="F45" s="333">
        <v>108.72179158</v>
      </c>
      <c r="G45" s="113"/>
    </row>
    <row r="46" spans="1:7" x14ac:dyDescent="0.25">
      <c r="A46" s="119">
        <f t="shared" si="1"/>
        <v>2023</v>
      </c>
      <c r="B46" s="331">
        <v>44927</v>
      </c>
      <c r="C46" s="332">
        <v>110.60544461000001</v>
      </c>
      <c r="D46" s="115" t="e">
        <v>#N/A</v>
      </c>
      <c r="E46" s="333"/>
      <c r="F46" s="333">
        <v>110.60544461000001</v>
      </c>
      <c r="G46" s="113"/>
    </row>
    <row r="47" spans="1:7" x14ac:dyDescent="0.25">
      <c r="A47" s="119">
        <f t="shared" si="1"/>
        <v>2023</v>
      </c>
      <c r="B47" s="331">
        <v>44958</v>
      </c>
      <c r="C47" s="332">
        <v>110.81359239</v>
      </c>
      <c r="D47" s="115" t="e">
        <v>#N/A</v>
      </c>
      <c r="E47" s="333">
        <f>AVERAGEIF($A$34:$A$95,A47,$F$34:$F$95)</f>
        <v>113.12617273333335</v>
      </c>
      <c r="F47" s="333">
        <v>110.81359239</v>
      </c>
      <c r="G47" s="113"/>
    </row>
    <row r="48" spans="1:7" x14ac:dyDescent="0.25">
      <c r="A48" s="119">
        <f t="shared" si="1"/>
        <v>2023</v>
      </c>
      <c r="B48" s="331">
        <v>44986</v>
      </c>
      <c r="C48" s="332">
        <v>112.09463432</v>
      </c>
      <c r="D48" s="115" t="e">
        <v>#N/A</v>
      </c>
      <c r="E48" s="333">
        <f t="shared" ref="E48:E56" si="3">AVERAGEIF($A$34:$A$95,A48,$F$34:$F$95)</f>
        <v>113.12617273333335</v>
      </c>
      <c r="F48" s="333">
        <v>112.09463432</v>
      </c>
      <c r="G48" s="113"/>
    </row>
    <row r="49" spans="1:7" x14ac:dyDescent="0.25">
      <c r="A49" s="119">
        <f t="shared" si="1"/>
        <v>2023</v>
      </c>
      <c r="B49" s="331">
        <v>45017</v>
      </c>
      <c r="C49" s="332">
        <v>112.06689787000001</v>
      </c>
      <c r="D49" s="115" t="e">
        <v>#N/A</v>
      </c>
      <c r="E49" s="333">
        <f t="shared" si="3"/>
        <v>113.12617273333335</v>
      </c>
      <c r="F49" s="333">
        <v>112.06689787000001</v>
      </c>
      <c r="G49" s="113"/>
    </row>
    <row r="50" spans="1:7" x14ac:dyDescent="0.25">
      <c r="A50" s="119">
        <f t="shared" si="1"/>
        <v>2023</v>
      </c>
      <c r="B50" s="331">
        <v>45047</v>
      </c>
      <c r="C50" s="332">
        <v>112.90029839</v>
      </c>
      <c r="D50" s="115" t="e">
        <v>#N/A</v>
      </c>
      <c r="E50" s="333">
        <f t="shared" si="3"/>
        <v>113.12617273333335</v>
      </c>
      <c r="F50" s="333">
        <v>112.90029839</v>
      </c>
      <c r="G50" s="113"/>
    </row>
    <row r="51" spans="1:7" x14ac:dyDescent="0.25">
      <c r="A51" s="119">
        <f t="shared" si="1"/>
        <v>2023</v>
      </c>
      <c r="B51" s="331">
        <v>45078</v>
      </c>
      <c r="C51" s="332">
        <v>112.51499977</v>
      </c>
      <c r="D51" s="115" t="e">
        <v>#N/A</v>
      </c>
      <c r="E51" s="333">
        <f t="shared" si="3"/>
        <v>113.12617273333335</v>
      </c>
      <c r="F51" s="333">
        <v>112.51499977</v>
      </c>
      <c r="G51" s="113"/>
    </row>
    <row r="52" spans="1:7" x14ac:dyDescent="0.25">
      <c r="A52" s="119">
        <f t="shared" si="1"/>
        <v>2023</v>
      </c>
      <c r="B52" s="331">
        <v>45108</v>
      </c>
      <c r="C52" s="332">
        <v>112.73555652</v>
      </c>
      <c r="D52" s="115" t="e">
        <v>#N/A</v>
      </c>
      <c r="E52" s="333">
        <f t="shared" si="3"/>
        <v>113.12617273333335</v>
      </c>
      <c r="F52" s="333">
        <v>112.73555652</v>
      </c>
      <c r="G52" s="113"/>
    </row>
    <row r="53" spans="1:7" x14ac:dyDescent="0.25">
      <c r="A53" s="119">
        <f t="shared" si="1"/>
        <v>2023</v>
      </c>
      <c r="B53" s="331">
        <v>45139</v>
      </c>
      <c r="C53" s="332">
        <v>113.99102803</v>
      </c>
      <c r="D53" s="115" t="e">
        <v>#N/A</v>
      </c>
      <c r="E53" s="333">
        <f t="shared" si="3"/>
        <v>113.12617273333335</v>
      </c>
      <c r="F53" s="333">
        <v>113.99102803</v>
      </c>
      <c r="G53" s="113"/>
    </row>
    <row r="54" spans="1:7" x14ac:dyDescent="0.25">
      <c r="A54" s="119">
        <f t="shared" si="1"/>
        <v>2023</v>
      </c>
      <c r="B54" s="331">
        <v>45170</v>
      </c>
      <c r="C54" s="332">
        <v>114.20006807</v>
      </c>
      <c r="D54" s="115" t="e">
        <v>#N/A</v>
      </c>
      <c r="E54" s="333">
        <f t="shared" si="3"/>
        <v>113.12617273333335</v>
      </c>
      <c r="F54" s="333">
        <v>114.20006807</v>
      </c>
      <c r="G54" s="113"/>
    </row>
    <row r="55" spans="1:7" x14ac:dyDescent="0.25">
      <c r="A55" s="119">
        <f t="shared" si="1"/>
        <v>2023</v>
      </c>
      <c r="B55" s="331">
        <v>45200</v>
      </c>
      <c r="C55" s="332">
        <v>114.08685558000001</v>
      </c>
      <c r="D55" s="115" t="e">
        <v>#N/A</v>
      </c>
      <c r="E55" s="333">
        <f t="shared" si="3"/>
        <v>113.12617273333335</v>
      </c>
      <c r="F55" s="333">
        <v>114.08685558000001</v>
      </c>
      <c r="G55" s="113"/>
    </row>
    <row r="56" spans="1:7" x14ac:dyDescent="0.25">
      <c r="A56" s="119">
        <f t="shared" si="1"/>
        <v>2023</v>
      </c>
      <c r="B56" s="331">
        <v>45231</v>
      </c>
      <c r="C56" s="332">
        <v>115.62534157</v>
      </c>
      <c r="D56" s="115" t="e">
        <v>#N/A</v>
      </c>
      <c r="E56" s="333">
        <f t="shared" si="3"/>
        <v>113.12617273333335</v>
      </c>
      <c r="F56" s="333">
        <v>115.62534157</v>
      </c>
      <c r="G56" s="113"/>
    </row>
    <row r="57" spans="1:7" x14ac:dyDescent="0.25">
      <c r="A57" s="119">
        <f t="shared" si="1"/>
        <v>2023</v>
      </c>
      <c r="B57" s="331">
        <v>45261</v>
      </c>
      <c r="C57" s="332">
        <v>115.87935568</v>
      </c>
      <c r="D57" s="115" t="e">
        <v>#N/A</v>
      </c>
      <c r="E57" s="333"/>
      <c r="F57" s="333">
        <v>115.87935568</v>
      </c>
      <c r="G57" s="113"/>
    </row>
    <row r="58" spans="1:7" x14ac:dyDescent="0.25">
      <c r="A58" s="119">
        <f t="shared" si="1"/>
        <v>2024</v>
      </c>
      <c r="B58" s="331">
        <v>45292</v>
      </c>
      <c r="C58" s="332">
        <v>112.22114058</v>
      </c>
      <c r="D58" s="115" t="e">
        <v>#N/A</v>
      </c>
      <c r="E58" s="333"/>
      <c r="F58" s="333">
        <v>112.22114058</v>
      </c>
      <c r="G58" s="113"/>
    </row>
    <row r="59" spans="1:7" x14ac:dyDescent="0.25">
      <c r="A59" s="119">
        <f t="shared" si="1"/>
        <v>2024</v>
      </c>
      <c r="B59" s="331">
        <v>45323</v>
      </c>
      <c r="C59" s="332">
        <v>115.45299093</v>
      </c>
      <c r="D59" s="115" t="e">
        <v>#N/A</v>
      </c>
      <c r="E59" s="333">
        <f>AVERAGEIF($A$34:$A$95,A59,$F$34:$F$95)</f>
        <v>113.01324594</v>
      </c>
      <c r="F59" s="333">
        <v>115.45299093</v>
      </c>
      <c r="G59" s="113"/>
    </row>
    <row r="60" spans="1:7" x14ac:dyDescent="0.25">
      <c r="A60" s="119">
        <f t="shared" si="1"/>
        <v>2024</v>
      </c>
      <c r="B60" s="331">
        <v>45352</v>
      </c>
      <c r="C60" s="332">
        <v>112.46862428999999</v>
      </c>
      <c r="D60" s="115" t="e">
        <v>#N/A</v>
      </c>
      <c r="E60" s="333">
        <f t="shared" ref="E60:E68" si="4">AVERAGEIF($A$34:$A$95,A60,$F$34:$F$95)</f>
        <v>113.01324594</v>
      </c>
      <c r="F60" s="333">
        <v>112.46862428999999</v>
      </c>
      <c r="G60" s="113"/>
    </row>
    <row r="61" spans="1:7" x14ac:dyDescent="0.25">
      <c r="A61" s="119">
        <f t="shared" si="1"/>
        <v>2024</v>
      </c>
      <c r="B61" s="331">
        <v>45383</v>
      </c>
      <c r="C61" s="332">
        <v>111.74023287</v>
      </c>
      <c r="D61" s="115" t="e">
        <v>#N/A</v>
      </c>
      <c r="E61" s="333">
        <f t="shared" si="4"/>
        <v>113.01324594</v>
      </c>
      <c r="F61" s="333">
        <v>111.74023287</v>
      </c>
      <c r="G61" s="113"/>
    </row>
    <row r="62" spans="1:7" x14ac:dyDescent="0.25">
      <c r="A62" s="119">
        <f t="shared" si="1"/>
        <v>2024</v>
      </c>
      <c r="B62" s="331">
        <v>45413</v>
      </c>
      <c r="C62" s="332">
        <v>111.66555097</v>
      </c>
      <c r="D62" s="115" t="e">
        <v>#N/A</v>
      </c>
      <c r="E62" s="333">
        <f t="shared" si="4"/>
        <v>113.01324594</v>
      </c>
      <c r="F62" s="333">
        <v>111.66555097</v>
      </c>
      <c r="G62" s="113"/>
    </row>
    <row r="63" spans="1:7" x14ac:dyDescent="0.25">
      <c r="A63" s="119">
        <f t="shared" si="1"/>
        <v>2024</v>
      </c>
      <c r="B63" s="331">
        <v>45444</v>
      </c>
      <c r="C63" s="332">
        <v>112.85937610000001</v>
      </c>
      <c r="D63" s="115" t="e">
        <v>#N/A</v>
      </c>
      <c r="E63" s="333">
        <f t="shared" si="4"/>
        <v>113.01324594</v>
      </c>
      <c r="F63" s="333">
        <v>112.85937610000001</v>
      </c>
      <c r="G63" s="113"/>
    </row>
    <row r="64" spans="1:7" x14ac:dyDescent="0.25">
      <c r="A64" s="119">
        <f t="shared" si="1"/>
        <v>2024</v>
      </c>
      <c r="B64" s="331">
        <v>45474</v>
      </c>
      <c r="C64" s="332">
        <v>114.06853694</v>
      </c>
      <c r="D64" s="115" t="e">
        <v>#N/A</v>
      </c>
      <c r="E64" s="333">
        <f t="shared" si="4"/>
        <v>113.01324594</v>
      </c>
      <c r="F64" s="333">
        <v>114.06853694</v>
      </c>
      <c r="G64" s="113"/>
    </row>
    <row r="65" spans="1:7" x14ac:dyDescent="0.25">
      <c r="A65" s="119">
        <f t="shared" si="1"/>
        <v>2024</v>
      </c>
      <c r="B65" s="331">
        <v>45505</v>
      </c>
      <c r="C65" s="332">
        <v>113.24929313</v>
      </c>
      <c r="D65" s="115" t="e">
        <v>#N/A</v>
      </c>
      <c r="E65" s="333">
        <f t="shared" si="4"/>
        <v>113.01324594</v>
      </c>
      <c r="F65" s="333">
        <v>113.24929313</v>
      </c>
      <c r="G65" s="113"/>
    </row>
    <row r="66" spans="1:7" x14ac:dyDescent="0.25">
      <c r="A66" s="119">
        <f t="shared" si="1"/>
        <v>2024</v>
      </c>
      <c r="B66" s="331">
        <v>45536</v>
      </c>
      <c r="C66" s="332">
        <v>112.36540547</v>
      </c>
      <c r="D66" s="115" t="e">
        <v>#N/A</v>
      </c>
      <c r="E66" s="333">
        <f t="shared" si="4"/>
        <v>113.01324594</v>
      </c>
      <c r="F66" s="333">
        <v>112.36540547</v>
      </c>
      <c r="G66" s="113"/>
    </row>
    <row r="67" spans="1:7" x14ac:dyDescent="0.25">
      <c r="A67" s="119">
        <f t="shared" si="1"/>
        <v>2024</v>
      </c>
      <c r="B67" s="331">
        <v>45566</v>
      </c>
      <c r="C67" s="332">
        <v>112.7538</v>
      </c>
      <c r="D67" s="115" t="e">
        <v>#N/A</v>
      </c>
      <c r="E67" s="333">
        <f t="shared" si="4"/>
        <v>113.01324594</v>
      </c>
      <c r="F67" s="333">
        <v>112.7538</v>
      </c>
      <c r="G67" s="113"/>
    </row>
    <row r="68" spans="1:7" x14ac:dyDescent="0.25">
      <c r="A68" s="119">
        <f t="shared" si="1"/>
        <v>2024</v>
      </c>
      <c r="B68" s="331">
        <v>45597</v>
      </c>
      <c r="C68" s="332">
        <v>113.5406</v>
      </c>
      <c r="D68" s="115">
        <v>113.5406</v>
      </c>
      <c r="E68" s="333">
        <f t="shared" si="4"/>
        <v>113.01324594</v>
      </c>
      <c r="F68" s="333">
        <v>113.5406</v>
      </c>
      <c r="G68" s="113"/>
    </row>
    <row r="69" spans="1:7" x14ac:dyDescent="0.25">
      <c r="A69" s="119">
        <f t="shared" si="1"/>
        <v>2024</v>
      </c>
      <c r="B69" s="331">
        <v>45627</v>
      </c>
      <c r="C69" s="332" t="e">
        <v>#N/A</v>
      </c>
      <c r="D69" s="115">
        <v>113.7734</v>
      </c>
      <c r="E69" s="333"/>
      <c r="F69" s="333">
        <v>113.7734</v>
      </c>
      <c r="G69" s="113"/>
    </row>
    <row r="70" spans="1:7" x14ac:dyDescent="0.25">
      <c r="A70" s="119">
        <f t="shared" si="1"/>
        <v>2025</v>
      </c>
      <c r="B70" s="331">
        <v>45658</v>
      </c>
      <c r="C70" s="332" t="e">
        <v>#N/A</v>
      </c>
      <c r="D70" s="115">
        <v>113.1379</v>
      </c>
      <c r="E70" s="333"/>
      <c r="F70" s="333">
        <v>113.1379</v>
      </c>
      <c r="G70" s="113"/>
    </row>
    <row r="71" spans="1:7" x14ac:dyDescent="0.25">
      <c r="A71" s="119">
        <f t="shared" si="1"/>
        <v>2025</v>
      </c>
      <c r="B71" s="331">
        <v>45689</v>
      </c>
      <c r="C71" s="332" t="e">
        <v>#N/A</v>
      </c>
      <c r="D71" s="115">
        <v>111.8934</v>
      </c>
      <c r="E71" s="333">
        <f>AVERAGEIF($A$34:$A$95,A71,$F$34:$F$95)</f>
        <v>113.61505</v>
      </c>
      <c r="F71" s="333">
        <v>111.8934</v>
      </c>
      <c r="G71" s="113"/>
    </row>
    <row r="72" spans="1:7" x14ac:dyDescent="0.25">
      <c r="A72" s="119">
        <f t="shared" si="1"/>
        <v>2025</v>
      </c>
      <c r="B72" s="331">
        <v>45717</v>
      </c>
      <c r="C72" s="332" t="e">
        <v>#N/A</v>
      </c>
      <c r="D72" s="115">
        <v>113.9152</v>
      </c>
      <c r="E72" s="333">
        <f t="shared" ref="E72:E80" si="5">AVERAGEIF($A$34:$A$95,A72,$F$34:$F$95)</f>
        <v>113.61505</v>
      </c>
      <c r="F72" s="333">
        <v>113.9152</v>
      </c>
      <c r="G72" s="113"/>
    </row>
    <row r="73" spans="1:7" x14ac:dyDescent="0.25">
      <c r="A73" s="119">
        <f t="shared" si="1"/>
        <v>2025</v>
      </c>
      <c r="B73" s="331">
        <v>45748</v>
      </c>
      <c r="C73" s="332" t="e">
        <v>#N/A</v>
      </c>
      <c r="D73" s="115">
        <v>113.9418</v>
      </c>
      <c r="E73" s="333">
        <f t="shared" si="5"/>
        <v>113.61505</v>
      </c>
      <c r="F73" s="333">
        <v>113.9418</v>
      </c>
      <c r="G73" s="113"/>
    </row>
    <row r="74" spans="1:7" x14ac:dyDescent="0.25">
      <c r="A74" s="119">
        <f t="shared" si="1"/>
        <v>2025</v>
      </c>
      <c r="B74" s="331">
        <v>45778</v>
      </c>
      <c r="C74" s="332" t="e">
        <v>#N/A</v>
      </c>
      <c r="D74" s="115">
        <v>114.08159999999999</v>
      </c>
      <c r="E74" s="333">
        <f t="shared" si="5"/>
        <v>113.61505</v>
      </c>
      <c r="F74" s="333">
        <v>114.08159999999999</v>
      </c>
      <c r="G74" s="113"/>
    </row>
    <row r="75" spans="1:7" x14ac:dyDescent="0.25">
      <c r="A75" s="119">
        <f t="shared" si="1"/>
        <v>2025</v>
      </c>
      <c r="B75" s="331">
        <v>45809</v>
      </c>
      <c r="C75" s="332" t="e">
        <v>#N/A</v>
      </c>
      <c r="D75" s="115">
        <v>113.9247</v>
      </c>
      <c r="E75" s="333">
        <f t="shared" si="5"/>
        <v>113.61505</v>
      </c>
      <c r="F75" s="333">
        <v>113.9247</v>
      </c>
      <c r="G75" s="113"/>
    </row>
    <row r="76" spans="1:7" x14ac:dyDescent="0.25">
      <c r="A76" s="119">
        <f t="shared" si="1"/>
        <v>2025</v>
      </c>
      <c r="B76" s="331">
        <v>45839</v>
      </c>
      <c r="C76" s="332" t="e">
        <v>#N/A</v>
      </c>
      <c r="D76" s="115">
        <v>113.705</v>
      </c>
      <c r="E76" s="333">
        <f t="shared" si="5"/>
        <v>113.61505</v>
      </c>
      <c r="F76" s="333">
        <v>113.705</v>
      </c>
      <c r="G76" s="113"/>
    </row>
    <row r="77" spans="1:7" x14ac:dyDescent="0.25">
      <c r="A77" s="119">
        <f t="shared" si="1"/>
        <v>2025</v>
      </c>
      <c r="B77" s="331">
        <v>45870</v>
      </c>
      <c r="C77" s="332" t="e">
        <v>#N/A</v>
      </c>
      <c r="D77" s="115">
        <v>113.47790000000001</v>
      </c>
      <c r="E77" s="333">
        <f t="shared" si="5"/>
        <v>113.61505</v>
      </c>
      <c r="F77" s="333">
        <v>113.47790000000001</v>
      </c>
      <c r="G77" s="113"/>
    </row>
    <row r="78" spans="1:7" x14ac:dyDescent="0.25">
      <c r="A78" s="119">
        <f t="shared" si="1"/>
        <v>2025</v>
      </c>
      <c r="B78" s="331">
        <v>45901</v>
      </c>
      <c r="C78" s="332" t="e">
        <v>#N/A</v>
      </c>
      <c r="D78" s="115">
        <v>113.42059999999999</v>
      </c>
      <c r="E78" s="333">
        <f t="shared" si="5"/>
        <v>113.61505</v>
      </c>
      <c r="F78" s="333">
        <v>113.42059999999999</v>
      </c>
      <c r="G78" s="113"/>
    </row>
    <row r="79" spans="1:7" x14ac:dyDescent="0.25">
      <c r="A79" s="119">
        <f t="shared" si="1"/>
        <v>2025</v>
      </c>
      <c r="B79" s="331">
        <v>45931</v>
      </c>
      <c r="C79" s="332" t="e">
        <v>#N/A</v>
      </c>
      <c r="D79" s="115">
        <v>113.7253</v>
      </c>
      <c r="E79" s="333">
        <f t="shared" si="5"/>
        <v>113.61505</v>
      </c>
      <c r="F79" s="333">
        <v>113.7253</v>
      </c>
      <c r="G79" s="113"/>
    </row>
    <row r="80" spans="1:7" x14ac:dyDescent="0.25">
      <c r="A80" s="119">
        <f t="shared" si="1"/>
        <v>2025</v>
      </c>
      <c r="B80" s="331">
        <v>45962</v>
      </c>
      <c r="C80" s="332" t="e">
        <v>#N/A</v>
      </c>
      <c r="D80" s="115">
        <v>113.6824</v>
      </c>
      <c r="E80" s="333">
        <f t="shared" si="5"/>
        <v>113.61505</v>
      </c>
      <c r="F80" s="333">
        <v>113.6824</v>
      </c>
      <c r="G80" s="113"/>
    </row>
    <row r="81" spans="1:7" x14ac:dyDescent="0.25">
      <c r="A81" s="119">
        <f t="shared" si="1"/>
        <v>2025</v>
      </c>
      <c r="B81" s="331">
        <v>45992</v>
      </c>
      <c r="C81" s="332" t="e">
        <v>#N/A</v>
      </c>
      <c r="D81" s="115">
        <v>114.4748</v>
      </c>
      <c r="E81" s="333"/>
      <c r="F81" s="333">
        <v>114.4748</v>
      </c>
      <c r="G81" s="113"/>
    </row>
    <row r="82" spans="1:7" x14ac:dyDescent="0.25">
      <c r="A82" s="119"/>
      <c r="B82" s="331"/>
      <c r="C82" s="119"/>
      <c r="D82" s="333"/>
      <c r="E82" s="119"/>
      <c r="F82" s="333"/>
      <c r="G82" s="113"/>
    </row>
    <row r="83" spans="1:7" x14ac:dyDescent="0.25">
      <c r="A83" s="119"/>
      <c r="B83" s="331"/>
      <c r="C83" s="119"/>
      <c r="D83" s="333"/>
      <c r="E83" s="119"/>
      <c r="F83" s="333"/>
      <c r="G83" s="113"/>
    </row>
    <row r="84" spans="1:7" x14ac:dyDescent="0.25">
      <c r="A84" s="119"/>
      <c r="B84" s="331"/>
      <c r="C84" s="119"/>
      <c r="D84" s="333"/>
      <c r="E84" s="119"/>
      <c r="F84" s="333"/>
      <c r="G84" s="113"/>
    </row>
    <row r="85" spans="1:7" x14ac:dyDescent="0.25">
      <c r="A85" s="119"/>
      <c r="B85" s="331"/>
      <c r="C85" s="119"/>
      <c r="D85" s="333"/>
      <c r="E85" s="119"/>
      <c r="F85" s="333"/>
      <c r="G85" s="113"/>
    </row>
    <row r="86" spans="1:7" x14ac:dyDescent="0.25">
      <c r="A86" s="119"/>
      <c r="B86" s="331"/>
      <c r="C86" s="119"/>
      <c r="D86" s="333"/>
      <c r="E86" s="119"/>
      <c r="F86" s="333"/>
      <c r="G86" s="113"/>
    </row>
    <row r="87" spans="1:7" x14ac:dyDescent="0.25">
      <c r="A87" s="119"/>
      <c r="B87" s="331"/>
      <c r="C87" s="119"/>
      <c r="D87" s="333"/>
      <c r="E87" s="119"/>
      <c r="F87" s="333"/>
      <c r="G87" s="113"/>
    </row>
    <row r="88" spans="1:7" x14ac:dyDescent="0.25">
      <c r="A88" s="58"/>
      <c r="B88" s="58" t="s">
        <v>0</v>
      </c>
      <c r="C88" s="119"/>
      <c r="D88" s="333"/>
      <c r="E88" s="119"/>
      <c r="F88" s="333"/>
      <c r="G88" s="113"/>
    </row>
    <row r="89" spans="1:7" x14ac:dyDescent="0.25">
      <c r="A89" s="21">
        <v>2.5</v>
      </c>
      <c r="B89" s="20">
        <v>-2</v>
      </c>
      <c r="C89" s="119"/>
      <c r="D89" s="333"/>
      <c r="E89" s="119"/>
      <c r="F89" s="333"/>
      <c r="G89" s="113"/>
    </row>
    <row r="90" spans="1:7" x14ac:dyDescent="0.25">
      <c r="A90" s="21">
        <v>2.5</v>
      </c>
      <c r="B90" s="20">
        <v>10</v>
      </c>
      <c r="C90" s="119"/>
      <c r="D90" s="333"/>
      <c r="E90" s="119"/>
      <c r="F90" s="333"/>
      <c r="G90" s="113"/>
    </row>
    <row r="91" spans="1:7" x14ac:dyDescent="0.25">
      <c r="B91" s="109"/>
      <c r="D91" s="114"/>
      <c r="F91" s="114"/>
      <c r="G91" s="113"/>
    </row>
    <row r="92" spans="1:7" x14ac:dyDescent="0.25">
      <c r="B92" s="109"/>
      <c r="D92" s="114"/>
      <c r="F92" s="114"/>
      <c r="G92" s="113"/>
    </row>
    <row r="93" spans="1:7" x14ac:dyDescent="0.25">
      <c r="B93" s="109"/>
      <c r="D93" s="114"/>
      <c r="F93" s="114"/>
      <c r="G93" s="113"/>
    </row>
    <row r="94" spans="1:7" x14ac:dyDescent="0.25">
      <c r="B94" s="109"/>
      <c r="D94" s="114"/>
      <c r="F94" s="114"/>
      <c r="G94" s="113"/>
    </row>
    <row r="95" spans="1:7" x14ac:dyDescent="0.25">
      <c r="B95" s="109"/>
      <c r="D95" s="114"/>
      <c r="F95" s="114"/>
      <c r="G95" s="113"/>
    </row>
    <row r="96" spans="1:7" x14ac:dyDescent="0.25"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  <c r="G100" s="113"/>
    </row>
    <row r="101" spans="6:7" x14ac:dyDescent="0.25">
      <c r="F101" s="114"/>
      <c r="G101" s="113"/>
    </row>
    <row r="102" spans="6:7" x14ac:dyDescent="0.25">
      <c r="F102" s="114"/>
      <c r="G102" s="113"/>
    </row>
    <row r="103" spans="6:7" x14ac:dyDescent="0.25">
      <c r="F103" s="114"/>
      <c r="G103" s="113"/>
    </row>
    <row r="104" spans="6:7" x14ac:dyDescent="0.25">
      <c r="F104" s="114"/>
      <c r="G104" s="113"/>
    </row>
    <row r="105" spans="6:7" x14ac:dyDescent="0.25">
      <c r="F105" s="114"/>
    </row>
    <row r="106" spans="6:7" x14ac:dyDescent="0.25">
      <c r="F106" s="114"/>
    </row>
    <row r="107" spans="6:7" x14ac:dyDescent="0.25">
      <c r="F107" s="114"/>
    </row>
    <row r="108" spans="6:7" x14ac:dyDescent="0.25">
      <c r="F108" s="114"/>
    </row>
    <row r="109" spans="6:7" x14ac:dyDescent="0.25">
      <c r="F109" s="114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</sheetData>
  <mergeCells count="2">
    <mergeCell ref="C24:G24"/>
    <mergeCell ref="I24:L24"/>
  </mergeCells>
  <conditionalFormatting sqref="C34:D81">
    <cfRule type="expression" dxfId="6" priority="1" stopIfTrue="1">
      <formula>ISNA(C34)</formula>
    </cfRule>
  </conditionalFormatting>
  <hyperlinks>
    <hyperlink ref="A3" location="Contents!A1" display="Return to Contents" xr:uid="{00000000-0004-0000-1A00-000000000000}"/>
  </hyperlinks>
  <pageMargins left="0.7" right="0.7" top="0.75" bottom="0.75" header="0.3" footer="0.3"/>
  <pageSetup orientation="landscape" verticalDpi="599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31"/>
  <sheetViews>
    <sheetView zoomScaleNormal="100" workbookViewId="0"/>
  </sheetViews>
  <sheetFormatPr defaultColWidth="9.28515625" defaultRowHeight="15" x14ac:dyDescent="0.25"/>
  <cols>
    <col min="1" max="1" width="9.28515625" style="107"/>
    <col min="2" max="2" width="14.7109375" style="107" customWidth="1"/>
    <col min="3" max="13" width="9.28515625" style="107"/>
    <col min="14" max="15" width="9.28515625" style="108"/>
    <col min="16" max="16" width="9.28515625" style="107"/>
    <col min="17" max="17" width="25.7109375" style="107" customWidth="1"/>
    <col min="18" max="18" width="11" style="107" customWidth="1"/>
    <col min="19" max="26" width="9.28515625" style="107"/>
    <col min="27" max="28" width="9.28515625" style="108"/>
    <col min="29" max="16384" width="9.28515625" style="107"/>
  </cols>
  <sheetData>
    <row r="1" spans="1:18" x14ac:dyDescent="0.25">
      <c r="N1" s="120"/>
      <c r="Q1" s="120"/>
    </row>
    <row r="2" spans="1:18" ht="15.75" x14ac:dyDescent="0.25">
      <c r="A2" s="31" t="s">
        <v>977</v>
      </c>
    </row>
    <row r="3" spans="1:18" x14ac:dyDescent="0.25">
      <c r="A3" s="16" t="s">
        <v>16</v>
      </c>
      <c r="L3" s="108"/>
      <c r="M3" s="108"/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08"/>
      <c r="M4" s="108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08"/>
      <c r="M5" s="108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08"/>
      <c r="M6" s="108"/>
      <c r="Q6" s="269" t="s">
        <v>252</v>
      </c>
      <c r="R6" s="185" t="s">
        <v>257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08"/>
      <c r="M7" s="108"/>
      <c r="Q7" s="270" t="s">
        <v>253</v>
      </c>
      <c r="R7" s="186" t="s">
        <v>258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08"/>
      <c r="M8" s="108"/>
      <c r="Q8" s="270" t="s">
        <v>442</v>
      </c>
      <c r="R8" s="232" t="s">
        <v>259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08"/>
      <c r="M9" s="108"/>
      <c r="Q9" s="270" t="s">
        <v>441</v>
      </c>
      <c r="R9" s="232" t="s">
        <v>443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08"/>
      <c r="M10" s="108"/>
      <c r="Q10" s="268" t="s">
        <v>200</v>
      </c>
      <c r="R10" s="229" t="s">
        <v>256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08"/>
      <c r="M11" s="108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08"/>
      <c r="M12" s="108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08"/>
      <c r="M13" s="108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08"/>
      <c r="M14" s="108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08"/>
      <c r="M15" s="108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08"/>
      <c r="M16" s="108"/>
    </row>
    <row r="17" spans="1:13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08"/>
      <c r="M17" s="108"/>
    </row>
    <row r="18" spans="1:13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08"/>
      <c r="M18" s="108"/>
    </row>
    <row r="19" spans="1:13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  <c r="K19" s="116"/>
      <c r="L19" s="108"/>
      <c r="M19" s="108"/>
    </row>
    <row r="20" spans="1:13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48"/>
      <c r="L20" s="108"/>
      <c r="M20" s="108"/>
    </row>
    <row r="21" spans="1:13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08"/>
      <c r="M21" s="108"/>
    </row>
    <row r="24" spans="1:13" x14ac:dyDescent="0.25">
      <c r="A24"/>
      <c r="B24"/>
      <c r="C24" s="474" t="s">
        <v>73</v>
      </c>
      <c r="D24" s="474"/>
      <c r="E24" s="474"/>
      <c r="F24" s="474"/>
      <c r="G24" s="474"/>
      <c r="H24" s="23"/>
      <c r="I24" s="474" t="s">
        <v>74</v>
      </c>
      <c r="J24" s="474"/>
      <c r="K24" s="474"/>
      <c r="L24" s="474"/>
    </row>
    <row r="25" spans="1:13" x14ac:dyDescent="0.25">
      <c r="A25" s="10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3" x14ac:dyDescent="0.25">
      <c r="A26" s="108"/>
      <c r="B26" s="21" t="s">
        <v>252</v>
      </c>
      <c r="C26" s="5">
        <v>30.763250802999998</v>
      </c>
      <c r="D26" s="5">
        <v>33.127519820000003</v>
      </c>
      <c r="E26" s="5">
        <v>35.452620813999999</v>
      </c>
      <c r="F26" s="5">
        <v>36.960418601000001</v>
      </c>
      <c r="G26" s="5">
        <v>35.440257041000002</v>
      </c>
      <c r="H26" s="20" t="s">
        <v>252</v>
      </c>
      <c r="I26" s="5">
        <f t="shared" ref="I26:L29" si="0">D26-C26</f>
        <v>2.3642690170000051</v>
      </c>
      <c r="J26" s="5">
        <f t="shared" si="0"/>
        <v>2.325100993999996</v>
      </c>
      <c r="K26" s="5">
        <f t="shared" si="0"/>
        <v>1.5077977870000012</v>
      </c>
      <c r="L26" s="5">
        <f t="shared" si="0"/>
        <v>-1.5201615599999982</v>
      </c>
    </row>
    <row r="27" spans="1:13" x14ac:dyDescent="0.25">
      <c r="A27" s="108"/>
      <c r="B27" s="21" t="s">
        <v>253</v>
      </c>
      <c r="C27" s="5">
        <v>22.944293151</v>
      </c>
      <c r="D27" s="5">
        <v>23.388704109999999</v>
      </c>
      <c r="E27" s="5">
        <v>23.388931506999999</v>
      </c>
      <c r="F27" s="5">
        <v>23.331336612000001</v>
      </c>
      <c r="G27" s="5">
        <v>23.265224904</v>
      </c>
      <c r="H27" s="20" t="s">
        <v>253</v>
      </c>
      <c r="I27" s="5">
        <f t="shared" si="0"/>
        <v>0.44441095899999894</v>
      </c>
      <c r="J27" s="5">
        <f t="shared" si="0"/>
        <v>2.273969999997405E-4</v>
      </c>
      <c r="K27" s="5">
        <f t="shared" si="0"/>
        <v>-5.7594894999997592E-2</v>
      </c>
      <c r="L27" s="5">
        <f t="shared" si="0"/>
        <v>-6.6111708000001101E-2</v>
      </c>
    </row>
    <row r="28" spans="1:13" x14ac:dyDescent="0.25">
      <c r="A28" s="108"/>
      <c r="B28" s="21" t="s">
        <v>254</v>
      </c>
      <c r="C28" s="5">
        <v>21.9334821922</v>
      </c>
      <c r="D28" s="5">
        <v>23.214323287500001</v>
      </c>
      <c r="E28" s="5">
        <v>21.351147944800001</v>
      </c>
      <c r="F28" s="5">
        <v>21.244735497299999</v>
      </c>
      <c r="G28" s="5">
        <v>22.455958629800001</v>
      </c>
      <c r="H28" s="20" t="s">
        <v>254</v>
      </c>
      <c r="I28" s="5">
        <f t="shared" si="0"/>
        <v>1.2808410953000013</v>
      </c>
      <c r="J28" s="5">
        <f t="shared" si="0"/>
        <v>-1.8631753427</v>
      </c>
      <c r="K28" s="5">
        <f t="shared" si="0"/>
        <v>-0.10641244750000212</v>
      </c>
      <c r="L28" s="5">
        <f t="shared" si="0"/>
        <v>1.2112231325000025</v>
      </c>
    </row>
    <row r="29" spans="1:13" x14ac:dyDescent="0.25">
      <c r="A29" s="108"/>
      <c r="B29" s="60" t="s">
        <v>243</v>
      </c>
      <c r="C29" s="49">
        <f>+C30-SUM(C26:C28)</f>
        <v>8.3198012507999977</v>
      </c>
      <c r="D29" s="49">
        <f>+D30-SUM(D26:D28)</f>
        <v>8.73034593349999</v>
      </c>
      <c r="E29" s="49">
        <f>+E30-SUM(E26:E28)</f>
        <v>8.9168273971999952</v>
      </c>
      <c r="F29" s="49">
        <f>+F30-SUM(F26:F28)</f>
        <v>8.9831318746999926</v>
      </c>
      <c r="G29" s="49">
        <f>+G30-SUM(G26:G28)</f>
        <v>9.0150328502000008</v>
      </c>
      <c r="H29" s="50" t="s">
        <v>243</v>
      </c>
      <c r="I29" s="49">
        <f t="shared" si="0"/>
        <v>0.41054468269999234</v>
      </c>
      <c r="J29" s="49">
        <f t="shared" si="0"/>
        <v>0.18648146370000518</v>
      </c>
      <c r="K29" s="49">
        <f t="shared" si="0"/>
        <v>6.6304477499997461E-2</v>
      </c>
      <c r="L29" s="49">
        <f t="shared" si="0"/>
        <v>3.1900975500008144E-2</v>
      </c>
    </row>
    <row r="30" spans="1:13" x14ac:dyDescent="0.25">
      <c r="A30"/>
      <c r="B30" s="2" t="s">
        <v>216</v>
      </c>
      <c r="C30" s="5">
        <v>83.960827397000003</v>
      </c>
      <c r="D30" s="5">
        <v>88.460893150999993</v>
      </c>
      <c r="E30" s="5">
        <v>89.109527662999994</v>
      </c>
      <c r="F30" s="5">
        <v>90.519622584999993</v>
      </c>
      <c r="G30" s="5">
        <v>90.176473424999998</v>
      </c>
      <c r="H30" s="5"/>
      <c r="I30" s="10">
        <f>+SUM(I26:I29)</f>
        <v>4.5000657539999978</v>
      </c>
      <c r="J30" s="10">
        <f>+SUM(J26:J29)</f>
        <v>0.648634512000001</v>
      </c>
      <c r="K30" s="10">
        <f>+SUM(K26:K29)</f>
        <v>1.410094921999999</v>
      </c>
      <c r="L30" s="10">
        <f>+SUM(L26:L29)</f>
        <v>-0.34314915999998874</v>
      </c>
    </row>
    <row r="31" spans="1:13" x14ac:dyDescent="0.25">
      <c r="A31" s="278" t="s">
        <v>1007</v>
      </c>
      <c r="B31"/>
      <c r="C31"/>
      <c r="D31" s="2"/>
      <c r="E31"/>
      <c r="F31"/>
      <c r="G31"/>
      <c r="H31"/>
      <c r="I31" s="2"/>
      <c r="J31" s="19"/>
      <c r="K31" s="19"/>
      <c r="L31" s="19"/>
    </row>
    <row r="35" spans="1:7" x14ac:dyDescent="0.25">
      <c r="A35" s="119"/>
      <c r="B35" s="119"/>
      <c r="C35" s="119" t="s">
        <v>255</v>
      </c>
      <c r="D35" s="119" t="s">
        <v>223</v>
      </c>
      <c r="E35" s="344" t="s">
        <v>222</v>
      </c>
      <c r="F35" s="344" t="s">
        <v>457</v>
      </c>
    </row>
    <row r="36" spans="1:7" x14ac:dyDescent="0.25">
      <c r="A36" s="119">
        <f t="shared" ref="A36:A83" si="1">YEAR(B36)</f>
        <v>2022</v>
      </c>
      <c r="B36" s="331">
        <v>44562</v>
      </c>
      <c r="C36" s="359">
        <v>115.91280645000001</v>
      </c>
      <c r="D36" s="111" t="e">
        <v>#N/A</v>
      </c>
      <c r="E36" s="358"/>
      <c r="F36" s="358">
        <v>115.91280645000001</v>
      </c>
      <c r="G36" s="113"/>
    </row>
    <row r="37" spans="1:7" x14ac:dyDescent="0.25">
      <c r="A37" s="119">
        <f t="shared" si="1"/>
        <v>2022</v>
      </c>
      <c r="B37" s="331">
        <v>44593</v>
      </c>
      <c r="C37" s="359">
        <v>109.255</v>
      </c>
      <c r="D37" s="111" t="e">
        <v>#N/A</v>
      </c>
      <c r="E37" s="358">
        <f t="shared" ref="E37:E46" si="2">AVERAGEIF($A$36:$A$97,A37,$F$36:$F$97)</f>
        <v>88.549447042500006</v>
      </c>
      <c r="F37" s="358">
        <v>109.255</v>
      </c>
      <c r="G37" s="113"/>
    </row>
    <row r="38" spans="1:7" x14ac:dyDescent="0.25">
      <c r="A38" s="119">
        <f t="shared" si="1"/>
        <v>2022</v>
      </c>
      <c r="B38" s="331">
        <v>44621</v>
      </c>
      <c r="C38" s="359">
        <v>89.695580645000007</v>
      </c>
      <c r="D38" s="111" t="e">
        <v>#N/A</v>
      </c>
      <c r="E38" s="358">
        <f t="shared" si="2"/>
        <v>88.549447042500006</v>
      </c>
      <c r="F38" s="358">
        <v>89.695580645000007</v>
      </c>
      <c r="G38" s="113"/>
    </row>
    <row r="39" spans="1:7" x14ac:dyDescent="0.25">
      <c r="A39" s="119">
        <f t="shared" si="1"/>
        <v>2022</v>
      </c>
      <c r="B39" s="331">
        <v>44652</v>
      </c>
      <c r="C39" s="359">
        <v>78.679466667</v>
      </c>
      <c r="D39" s="111" t="e">
        <v>#N/A</v>
      </c>
      <c r="E39" s="358">
        <f t="shared" si="2"/>
        <v>88.549447042500006</v>
      </c>
      <c r="F39" s="358">
        <v>78.679466667</v>
      </c>
      <c r="G39" s="113"/>
    </row>
    <row r="40" spans="1:7" x14ac:dyDescent="0.25">
      <c r="A40" s="119">
        <f t="shared" si="1"/>
        <v>2022</v>
      </c>
      <c r="B40" s="331">
        <v>44682</v>
      </c>
      <c r="C40" s="359">
        <v>72.303193547999996</v>
      </c>
      <c r="D40" s="111" t="e">
        <v>#N/A</v>
      </c>
      <c r="E40" s="358">
        <f t="shared" si="2"/>
        <v>88.549447042500006</v>
      </c>
      <c r="F40" s="358">
        <v>72.303193547999996</v>
      </c>
      <c r="G40" s="113"/>
    </row>
    <row r="41" spans="1:7" x14ac:dyDescent="0.25">
      <c r="A41" s="119">
        <f t="shared" si="1"/>
        <v>2022</v>
      </c>
      <c r="B41" s="331">
        <v>44713</v>
      </c>
      <c r="C41" s="359">
        <v>77.226066666999998</v>
      </c>
      <c r="D41" s="111" t="e">
        <v>#N/A</v>
      </c>
      <c r="E41" s="358">
        <f t="shared" si="2"/>
        <v>88.549447042500006</v>
      </c>
      <c r="F41" s="358">
        <v>77.226066666999998</v>
      </c>
      <c r="G41" s="113"/>
    </row>
    <row r="42" spans="1:7" x14ac:dyDescent="0.25">
      <c r="A42" s="119">
        <f t="shared" si="1"/>
        <v>2022</v>
      </c>
      <c r="B42" s="331">
        <v>44743</v>
      </c>
      <c r="C42" s="359">
        <v>83.316903225999994</v>
      </c>
      <c r="D42" s="111" t="e">
        <v>#N/A</v>
      </c>
      <c r="E42" s="358">
        <f t="shared" si="2"/>
        <v>88.549447042500006</v>
      </c>
      <c r="F42" s="358">
        <v>83.316903225999994</v>
      </c>
      <c r="G42" s="113"/>
    </row>
    <row r="43" spans="1:7" x14ac:dyDescent="0.25">
      <c r="A43" s="119">
        <f t="shared" si="1"/>
        <v>2022</v>
      </c>
      <c r="B43" s="331">
        <v>44774</v>
      </c>
      <c r="C43" s="359">
        <v>82.559096773999997</v>
      </c>
      <c r="D43" s="111" t="e">
        <v>#N/A</v>
      </c>
      <c r="E43" s="358">
        <f t="shared" si="2"/>
        <v>88.549447042500006</v>
      </c>
      <c r="F43" s="358">
        <v>82.559096773999997</v>
      </c>
      <c r="G43" s="113"/>
    </row>
    <row r="44" spans="1:7" x14ac:dyDescent="0.25">
      <c r="A44" s="119">
        <f t="shared" si="1"/>
        <v>2022</v>
      </c>
      <c r="B44" s="331">
        <v>44805</v>
      </c>
      <c r="C44" s="359">
        <v>76.266033332999996</v>
      </c>
      <c r="D44" s="111" t="e">
        <v>#N/A</v>
      </c>
      <c r="E44" s="358">
        <f t="shared" si="2"/>
        <v>88.549447042500006</v>
      </c>
      <c r="F44" s="358">
        <v>76.266033332999996</v>
      </c>
      <c r="G44" s="113"/>
    </row>
    <row r="45" spans="1:7" x14ac:dyDescent="0.25">
      <c r="A45" s="119">
        <f t="shared" si="1"/>
        <v>2022</v>
      </c>
      <c r="B45" s="331">
        <v>44835</v>
      </c>
      <c r="C45" s="359">
        <v>76.248548387</v>
      </c>
      <c r="D45" s="111" t="e">
        <v>#N/A</v>
      </c>
      <c r="E45" s="358">
        <f t="shared" si="2"/>
        <v>88.549447042500006</v>
      </c>
      <c r="F45" s="358">
        <v>76.248548387</v>
      </c>
      <c r="G45" s="113"/>
    </row>
    <row r="46" spans="1:7" x14ac:dyDescent="0.25">
      <c r="A46" s="119">
        <f t="shared" si="1"/>
        <v>2022</v>
      </c>
      <c r="B46" s="331">
        <v>44866</v>
      </c>
      <c r="C46" s="359">
        <v>92.231733332999994</v>
      </c>
      <c r="D46" s="111" t="e">
        <v>#N/A</v>
      </c>
      <c r="E46" s="358">
        <f t="shared" si="2"/>
        <v>88.549447042500006</v>
      </c>
      <c r="F46" s="358">
        <v>92.231733332999994</v>
      </c>
      <c r="G46" s="113"/>
    </row>
    <row r="47" spans="1:7" x14ac:dyDescent="0.25">
      <c r="A47" s="119">
        <f t="shared" si="1"/>
        <v>2022</v>
      </c>
      <c r="B47" s="331">
        <v>44896</v>
      </c>
      <c r="C47" s="359">
        <v>108.89893548000001</v>
      </c>
      <c r="D47" s="111" t="e">
        <v>#N/A</v>
      </c>
      <c r="E47" s="358"/>
      <c r="F47" s="358">
        <v>108.89893548000001</v>
      </c>
      <c r="G47" s="113"/>
    </row>
    <row r="48" spans="1:7" x14ac:dyDescent="0.25">
      <c r="A48" s="119">
        <f t="shared" si="1"/>
        <v>2023</v>
      </c>
      <c r="B48" s="331">
        <v>44927</v>
      </c>
      <c r="C48" s="359">
        <v>106.44444187000001</v>
      </c>
      <c r="D48" s="111" t="e">
        <v>#N/A</v>
      </c>
      <c r="E48" s="358"/>
      <c r="F48" s="358">
        <v>106.44444187000001</v>
      </c>
      <c r="G48" s="113"/>
    </row>
    <row r="49" spans="1:7" x14ac:dyDescent="0.25">
      <c r="A49" s="119">
        <f t="shared" si="1"/>
        <v>2023</v>
      </c>
      <c r="B49" s="331">
        <v>44958</v>
      </c>
      <c r="C49" s="359">
        <v>105.15574654</v>
      </c>
      <c r="D49" s="111" t="e">
        <v>#N/A</v>
      </c>
      <c r="E49" s="358">
        <f>AVERAGEIF($A$36:$A$97,A49,$F$36:$F$97)</f>
        <v>89.175013204750016</v>
      </c>
      <c r="F49" s="358">
        <v>105.15574654</v>
      </c>
      <c r="G49" s="113"/>
    </row>
    <row r="50" spans="1:7" x14ac:dyDescent="0.25">
      <c r="A50" s="119">
        <f t="shared" si="1"/>
        <v>2023</v>
      </c>
      <c r="B50" s="331">
        <v>44986</v>
      </c>
      <c r="C50" s="359">
        <v>97.362099322999995</v>
      </c>
      <c r="D50" s="111" t="e">
        <v>#N/A</v>
      </c>
      <c r="E50" s="358">
        <f>AVERAGEIF($A$36:$A$97,A50,$F$36:$F$97)</f>
        <v>89.175013204750016</v>
      </c>
      <c r="F50" s="358">
        <v>97.362099322999995</v>
      </c>
      <c r="G50" s="113"/>
    </row>
    <row r="51" spans="1:7" x14ac:dyDescent="0.25">
      <c r="A51" s="119">
        <f t="shared" si="1"/>
        <v>2023</v>
      </c>
      <c r="B51" s="331">
        <v>45017</v>
      </c>
      <c r="C51" s="359">
        <v>80.503303333000005</v>
      </c>
      <c r="D51" s="111" t="e">
        <v>#N/A</v>
      </c>
      <c r="E51" s="358">
        <f t="shared" ref="E51:E58" si="3">AVERAGEIF($A$36:$A$97,A51,$F$36:$F$97)</f>
        <v>89.175013204750016</v>
      </c>
      <c r="F51" s="358">
        <v>80.503303333000005</v>
      </c>
      <c r="G51" s="113"/>
    </row>
    <row r="52" spans="1:7" x14ac:dyDescent="0.25">
      <c r="A52" s="119">
        <f t="shared" si="1"/>
        <v>2023</v>
      </c>
      <c r="B52" s="331">
        <v>45047</v>
      </c>
      <c r="C52" s="359">
        <v>74.468665999999999</v>
      </c>
      <c r="D52" s="111" t="e">
        <v>#N/A</v>
      </c>
      <c r="E52" s="358">
        <f t="shared" si="3"/>
        <v>89.175013204750016</v>
      </c>
      <c r="F52" s="358">
        <v>74.468665999999999</v>
      </c>
      <c r="G52" s="113"/>
    </row>
    <row r="53" spans="1:7" x14ac:dyDescent="0.25">
      <c r="A53" s="119">
        <f t="shared" si="1"/>
        <v>2023</v>
      </c>
      <c r="B53" s="331">
        <v>45078</v>
      </c>
      <c r="C53" s="359">
        <v>78.812543732999998</v>
      </c>
      <c r="D53" s="111" t="e">
        <v>#N/A</v>
      </c>
      <c r="E53" s="358">
        <f t="shared" si="3"/>
        <v>89.175013204750016</v>
      </c>
      <c r="F53" s="358">
        <v>78.812543732999998</v>
      </c>
      <c r="G53" s="113"/>
    </row>
    <row r="54" spans="1:7" x14ac:dyDescent="0.25">
      <c r="A54" s="119">
        <f t="shared" si="1"/>
        <v>2023</v>
      </c>
      <c r="B54" s="331">
        <v>45108</v>
      </c>
      <c r="C54" s="359">
        <v>86.073199677000005</v>
      </c>
      <c r="D54" s="111" t="e">
        <v>#N/A</v>
      </c>
      <c r="E54" s="358">
        <f t="shared" si="3"/>
        <v>89.175013204750016</v>
      </c>
      <c r="F54" s="358">
        <v>86.073199677000005</v>
      </c>
      <c r="G54" s="113"/>
    </row>
    <row r="55" spans="1:7" x14ac:dyDescent="0.25">
      <c r="A55" s="119">
        <f t="shared" si="1"/>
        <v>2023</v>
      </c>
      <c r="B55" s="331">
        <v>45139</v>
      </c>
      <c r="C55" s="359">
        <v>86.497701547999995</v>
      </c>
      <c r="D55" s="111" t="e">
        <v>#N/A</v>
      </c>
      <c r="E55" s="358">
        <f t="shared" si="3"/>
        <v>89.175013204750016</v>
      </c>
      <c r="F55" s="358">
        <v>86.497701547999995</v>
      </c>
      <c r="G55" s="113"/>
    </row>
    <row r="56" spans="1:7" x14ac:dyDescent="0.25">
      <c r="A56" s="119">
        <f t="shared" si="1"/>
        <v>2023</v>
      </c>
      <c r="B56" s="331">
        <v>45170</v>
      </c>
      <c r="C56" s="359">
        <v>79.350018567000006</v>
      </c>
      <c r="D56" s="111" t="e">
        <v>#N/A</v>
      </c>
      <c r="E56" s="358">
        <f t="shared" si="3"/>
        <v>89.175013204750016</v>
      </c>
      <c r="F56" s="358">
        <v>79.350018567000006</v>
      </c>
      <c r="G56" s="113"/>
    </row>
    <row r="57" spans="1:7" x14ac:dyDescent="0.25">
      <c r="A57" s="119">
        <f t="shared" si="1"/>
        <v>2023</v>
      </c>
      <c r="B57" s="331">
        <v>45200</v>
      </c>
      <c r="C57" s="359">
        <v>78.616688323000005</v>
      </c>
      <c r="D57" s="111" t="e">
        <v>#N/A</v>
      </c>
      <c r="E57" s="358">
        <f t="shared" si="3"/>
        <v>89.175013204750016</v>
      </c>
      <c r="F57" s="358">
        <v>78.616688323000005</v>
      </c>
      <c r="G57" s="113"/>
    </row>
    <row r="58" spans="1:7" x14ac:dyDescent="0.25">
      <c r="A58" s="119">
        <f t="shared" si="1"/>
        <v>2023</v>
      </c>
      <c r="B58" s="331">
        <v>45231</v>
      </c>
      <c r="C58" s="359">
        <v>93.994209733000005</v>
      </c>
      <c r="D58" s="111" t="e">
        <v>#N/A</v>
      </c>
      <c r="E58" s="358">
        <f t="shared" si="3"/>
        <v>89.175013204750016</v>
      </c>
      <c r="F58" s="358">
        <v>93.994209733000005</v>
      </c>
      <c r="G58" s="113"/>
    </row>
    <row r="59" spans="1:7" x14ac:dyDescent="0.25">
      <c r="A59" s="119">
        <f t="shared" si="1"/>
        <v>2023</v>
      </c>
      <c r="B59" s="331">
        <v>45261</v>
      </c>
      <c r="C59" s="359">
        <v>102.82153981</v>
      </c>
      <c r="D59" s="111" t="e">
        <v>#N/A</v>
      </c>
      <c r="E59" s="358"/>
      <c r="F59" s="358">
        <v>102.82153981</v>
      </c>
      <c r="G59" s="113"/>
    </row>
    <row r="60" spans="1:7" x14ac:dyDescent="0.25">
      <c r="A60" s="119">
        <f t="shared" si="1"/>
        <v>2024</v>
      </c>
      <c r="B60" s="331">
        <v>45292</v>
      </c>
      <c r="C60" s="359">
        <v>119.47515432</v>
      </c>
      <c r="D60" s="111" t="e">
        <v>#N/A</v>
      </c>
      <c r="E60" s="358"/>
      <c r="F60" s="358">
        <v>119.47515432</v>
      </c>
      <c r="G60" s="113"/>
    </row>
    <row r="61" spans="1:7" x14ac:dyDescent="0.25">
      <c r="A61" s="119">
        <f t="shared" si="1"/>
        <v>2024</v>
      </c>
      <c r="B61" s="331">
        <v>45323</v>
      </c>
      <c r="C61" s="359">
        <v>102.48875734000001</v>
      </c>
      <c r="D61" s="111" t="e">
        <v>#N/A</v>
      </c>
      <c r="E61" s="358">
        <f t="shared" ref="E61:E70" si="4">AVERAGEIF($A$36:$A$97,A61,$F$36:$F$97)</f>
        <v>90.504663691833343</v>
      </c>
      <c r="F61" s="358">
        <v>102.48875734000001</v>
      </c>
      <c r="G61" s="113"/>
    </row>
    <row r="62" spans="1:7" x14ac:dyDescent="0.25">
      <c r="A62" s="119">
        <f t="shared" si="1"/>
        <v>2024</v>
      </c>
      <c r="B62" s="331">
        <v>45352</v>
      </c>
      <c r="C62" s="359">
        <v>90.335420709999994</v>
      </c>
      <c r="D62" s="111" t="e">
        <v>#N/A</v>
      </c>
      <c r="E62" s="358">
        <f t="shared" si="4"/>
        <v>90.504663691833343</v>
      </c>
      <c r="F62" s="358">
        <v>90.335420709999994</v>
      </c>
      <c r="G62" s="113"/>
    </row>
    <row r="63" spans="1:7" x14ac:dyDescent="0.25">
      <c r="A63" s="119">
        <f t="shared" si="1"/>
        <v>2024</v>
      </c>
      <c r="B63" s="331">
        <v>45383</v>
      </c>
      <c r="C63" s="359">
        <v>79.871395466999999</v>
      </c>
      <c r="D63" s="111" t="e">
        <v>#N/A</v>
      </c>
      <c r="E63" s="358">
        <f t="shared" si="4"/>
        <v>90.504663691833343</v>
      </c>
      <c r="F63" s="358">
        <v>79.871395466999999</v>
      </c>
      <c r="G63" s="113"/>
    </row>
    <row r="64" spans="1:7" x14ac:dyDescent="0.25">
      <c r="A64" s="119">
        <f t="shared" si="1"/>
        <v>2024</v>
      </c>
      <c r="B64" s="331">
        <v>45413</v>
      </c>
      <c r="C64" s="359">
        <v>75.325206934999997</v>
      </c>
      <c r="D64" s="111" t="e">
        <v>#N/A</v>
      </c>
      <c r="E64" s="358">
        <f t="shared" si="4"/>
        <v>90.504663691833343</v>
      </c>
      <c r="F64" s="358">
        <v>75.325206934999997</v>
      </c>
      <c r="G64" s="113"/>
    </row>
    <row r="65" spans="1:7" x14ac:dyDescent="0.25">
      <c r="A65" s="119">
        <f t="shared" si="1"/>
        <v>2024</v>
      </c>
      <c r="B65" s="331">
        <v>45444</v>
      </c>
      <c r="C65" s="359">
        <v>81.036610467000003</v>
      </c>
      <c r="D65" s="111" t="e">
        <v>#N/A</v>
      </c>
      <c r="E65" s="358">
        <f t="shared" si="4"/>
        <v>90.504663691833343</v>
      </c>
      <c r="F65" s="358">
        <v>81.036610467000003</v>
      </c>
      <c r="G65" s="113"/>
    </row>
    <row r="66" spans="1:7" x14ac:dyDescent="0.25">
      <c r="A66" s="119">
        <f t="shared" si="1"/>
        <v>2024</v>
      </c>
      <c r="B66" s="331">
        <v>45474</v>
      </c>
      <c r="C66" s="359">
        <v>88.566715548000005</v>
      </c>
      <c r="D66" s="111" t="e">
        <v>#N/A</v>
      </c>
      <c r="E66" s="358">
        <f t="shared" si="4"/>
        <v>90.504663691833343</v>
      </c>
      <c r="F66" s="358">
        <v>88.566715548000005</v>
      </c>
      <c r="G66" s="113"/>
    </row>
    <row r="67" spans="1:7" x14ac:dyDescent="0.25">
      <c r="A67" s="119">
        <f t="shared" si="1"/>
        <v>2024</v>
      </c>
      <c r="B67" s="331">
        <v>45505</v>
      </c>
      <c r="C67" s="359">
        <v>87.749596483999994</v>
      </c>
      <c r="D67" s="111" t="e">
        <v>#N/A</v>
      </c>
      <c r="E67" s="358">
        <f t="shared" si="4"/>
        <v>90.504663691833343</v>
      </c>
      <c r="F67" s="358">
        <v>87.749596483999994</v>
      </c>
      <c r="G67" s="113"/>
    </row>
    <row r="68" spans="1:7" x14ac:dyDescent="0.25">
      <c r="A68" s="119">
        <f t="shared" si="1"/>
        <v>2024</v>
      </c>
      <c r="B68" s="331">
        <v>45536</v>
      </c>
      <c r="C68" s="359">
        <v>80.861610830999993</v>
      </c>
      <c r="D68" s="111" t="e">
        <v>#N/A</v>
      </c>
      <c r="E68" s="358">
        <f t="shared" si="4"/>
        <v>90.504663691833343</v>
      </c>
      <c r="F68" s="358">
        <v>80.861610830999993</v>
      </c>
      <c r="G68" s="113"/>
    </row>
    <row r="69" spans="1:7" x14ac:dyDescent="0.25">
      <c r="A69" s="119">
        <f t="shared" si="1"/>
        <v>2024</v>
      </c>
      <c r="B69" s="331">
        <v>45566</v>
      </c>
      <c r="C69" s="359">
        <v>78.458500099999995</v>
      </c>
      <c r="D69" s="111" t="e">
        <v>#N/A</v>
      </c>
      <c r="E69" s="358">
        <f t="shared" si="4"/>
        <v>90.504663691833343</v>
      </c>
      <c r="F69" s="358">
        <v>78.458500099999995</v>
      </c>
      <c r="G69" s="113"/>
    </row>
    <row r="70" spans="1:7" x14ac:dyDescent="0.25">
      <c r="A70" s="119">
        <f t="shared" si="1"/>
        <v>2024</v>
      </c>
      <c r="B70" s="331">
        <v>45597</v>
      </c>
      <c r="C70" s="359">
        <v>90.805896099999998</v>
      </c>
      <c r="D70" s="111">
        <v>90.805896099999998</v>
      </c>
      <c r="E70" s="358">
        <f t="shared" si="4"/>
        <v>90.504663691833343</v>
      </c>
      <c r="F70" s="358">
        <v>90.805896099999998</v>
      </c>
      <c r="G70" s="113"/>
    </row>
    <row r="71" spans="1:7" x14ac:dyDescent="0.25">
      <c r="A71" s="119">
        <f t="shared" si="1"/>
        <v>2024</v>
      </c>
      <c r="B71" s="331">
        <v>45627</v>
      </c>
      <c r="C71" s="359" t="e">
        <v>#N/A</v>
      </c>
      <c r="D71" s="111">
        <v>111.08110000000001</v>
      </c>
      <c r="E71" s="358"/>
      <c r="F71" s="358">
        <v>111.08110000000001</v>
      </c>
      <c r="G71" s="113"/>
    </row>
    <row r="72" spans="1:7" x14ac:dyDescent="0.25">
      <c r="A72" s="119">
        <f t="shared" si="1"/>
        <v>2025</v>
      </c>
      <c r="B72" s="331">
        <v>45658</v>
      </c>
      <c r="C72" s="359" t="e">
        <v>#N/A</v>
      </c>
      <c r="D72" s="111">
        <v>116.7038</v>
      </c>
      <c r="E72" s="358"/>
      <c r="F72" s="358">
        <v>116.7038</v>
      </c>
      <c r="G72" s="113"/>
    </row>
    <row r="73" spans="1:7" x14ac:dyDescent="0.25">
      <c r="A73" s="119">
        <f t="shared" si="1"/>
        <v>2025</v>
      </c>
      <c r="B73" s="331">
        <v>45689</v>
      </c>
      <c r="C73" s="359" t="e">
        <v>#N/A</v>
      </c>
      <c r="D73" s="111">
        <v>107.0643</v>
      </c>
      <c r="E73" s="358">
        <f t="shared" ref="E73:E82" si="5">AVERAGEIF($A$36:$A$97,A73,$F$36:$F$97)</f>
        <v>90.227784166666666</v>
      </c>
      <c r="F73" s="358">
        <v>107.0643</v>
      </c>
      <c r="G73" s="113"/>
    </row>
    <row r="74" spans="1:7" x14ac:dyDescent="0.25">
      <c r="A74" s="119">
        <f t="shared" si="1"/>
        <v>2025</v>
      </c>
      <c r="B74" s="331">
        <v>45717</v>
      </c>
      <c r="C74" s="359" t="e">
        <v>#N/A</v>
      </c>
      <c r="D74" s="111">
        <v>93.494730000000004</v>
      </c>
      <c r="E74" s="358">
        <f t="shared" si="5"/>
        <v>90.227784166666666</v>
      </c>
      <c r="F74" s="358">
        <v>93.494730000000004</v>
      </c>
      <c r="G74" s="113"/>
    </row>
    <row r="75" spans="1:7" x14ac:dyDescent="0.25">
      <c r="A75" s="119">
        <f t="shared" si="1"/>
        <v>2025</v>
      </c>
      <c r="B75" s="331">
        <v>45748</v>
      </c>
      <c r="C75" s="359" t="e">
        <v>#N/A</v>
      </c>
      <c r="D75" s="111">
        <v>80.487549999999999</v>
      </c>
      <c r="E75" s="358">
        <f t="shared" si="5"/>
        <v>90.227784166666666</v>
      </c>
      <c r="F75" s="358">
        <v>80.487549999999999</v>
      </c>
      <c r="G75" s="113"/>
    </row>
    <row r="76" spans="1:7" x14ac:dyDescent="0.25">
      <c r="A76" s="119">
        <f t="shared" si="1"/>
        <v>2025</v>
      </c>
      <c r="B76" s="331">
        <v>45778</v>
      </c>
      <c r="C76" s="359" t="e">
        <v>#N/A</v>
      </c>
      <c r="D76" s="111">
        <v>74.152940000000001</v>
      </c>
      <c r="E76" s="358">
        <f t="shared" si="5"/>
        <v>90.227784166666666</v>
      </c>
      <c r="F76" s="358">
        <v>74.152940000000001</v>
      </c>
      <c r="G76" s="113"/>
    </row>
    <row r="77" spans="1:7" x14ac:dyDescent="0.25">
      <c r="A77" s="119">
        <f t="shared" si="1"/>
        <v>2025</v>
      </c>
      <c r="B77" s="331">
        <v>45809</v>
      </c>
      <c r="C77" s="359" t="e">
        <v>#N/A</v>
      </c>
      <c r="D77" s="111">
        <v>78.017110000000002</v>
      </c>
      <c r="E77" s="358">
        <f t="shared" si="5"/>
        <v>90.227784166666666</v>
      </c>
      <c r="F77" s="358">
        <v>78.017110000000002</v>
      </c>
      <c r="G77" s="113"/>
    </row>
    <row r="78" spans="1:7" x14ac:dyDescent="0.25">
      <c r="A78" s="119">
        <f t="shared" si="1"/>
        <v>2025</v>
      </c>
      <c r="B78" s="331">
        <v>45839</v>
      </c>
      <c r="C78" s="359" t="e">
        <v>#N/A</v>
      </c>
      <c r="D78" s="111">
        <v>86.972830000000002</v>
      </c>
      <c r="E78" s="358">
        <f t="shared" si="5"/>
        <v>90.227784166666666</v>
      </c>
      <c r="F78" s="358">
        <v>86.972830000000002</v>
      </c>
      <c r="G78" s="113"/>
    </row>
    <row r="79" spans="1:7" x14ac:dyDescent="0.25">
      <c r="A79" s="119">
        <f t="shared" si="1"/>
        <v>2025</v>
      </c>
      <c r="B79" s="331">
        <v>45870</v>
      </c>
      <c r="C79" s="359" t="e">
        <v>#N/A</v>
      </c>
      <c r="D79" s="111">
        <v>87.286159999999995</v>
      </c>
      <c r="E79" s="358">
        <f t="shared" si="5"/>
        <v>90.227784166666666</v>
      </c>
      <c r="F79" s="358">
        <v>87.286159999999995</v>
      </c>
      <c r="G79" s="113"/>
    </row>
    <row r="80" spans="1:7" x14ac:dyDescent="0.25">
      <c r="A80" s="119">
        <f t="shared" si="1"/>
        <v>2025</v>
      </c>
      <c r="B80" s="331">
        <v>45901</v>
      </c>
      <c r="C80" s="359" t="e">
        <v>#N/A</v>
      </c>
      <c r="D80" s="111">
        <v>79.604550000000003</v>
      </c>
      <c r="E80" s="358">
        <f t="shared" si="5"/>
        <v>90.227784166666666</v>
      </c>
      <c r="F80" s="358">
        <v>79.604550000000003</v>
      </c>
      <c r="G80" s="113"/>
    </row>
    <row r="81" spans="1:7" x14ac:dyDescent="0.25">
      <c r="A81" s="119">
        <f t="shared" si="1"/>
        <v>2025</v>
      </c>
      <c r="B81" s="331">
        <v>45931</v>
      </c>
      <c r="C81" s="359" t="e">
        <v>#N/A</v>
      </c>
      <c r="D81" s="111">
        <v>81.063640000000007</v>
      </c>
      <c r="E81" s="358">
        <f t="shared" si="5"/>
        <v>90.227784166666666</v>
      </c>
      <c r="F81" s="358">
        <v>81.063640000000007</v>
      </c>
      <c r="G81" s="113"/>
    </row>
    <row r="82" spans="1:7" x14ac:dyDescent="0.25">
      <c r="A82" s="119">
        <f t="shared" si="1"/>
        <v>2025</v>
      </c>
      <c r="B82" s="331">
        <v>45962</v>
      </c>
      <c r="C82" s="359" t="e">
        <v>#N/A</v>
      </c>
      <c r="D82" s="111">
        <v>91.020799999999994</v>
      </c>
      <c r="E82" s="358">
        <f t="shared" si="5"/>
        <v>90.227784166666666</v>
      </c>
      <c r="F82" s="358">
        <v>91.020799999999994</v>
      </c>
      <c r="G82" s="113"/>
    </row>
    <row r="83" spans="1:7" x14ac:dyDescent="0.25">
      <c r="A83" s="119">
        <f t="shared" si="1"/>
        <v>2025</v>
      </c>
      <c r="B83" s="331">
        <v>45992</v>
      </c>
      <c r="C83" s="359" t="e">
        <v>#N/A</v>
      </c>
      <c r="D83" s="111">
        <v>106.86499999999999</v>
      </c>
      <c r="E83" s="358"/>
      <c r="F83" s="358">
        <v>106.86499999999999</v>
      </c>
      <c r="G83" s="113"/>
    </row>
    <row r="84" spans="1:7" x14ac:dyDescent="0.25">
      <c r="A84" s="119"/>
      <c r="B84" s="331"/>
      <c r="C84" s="119"/>
      <c r="D84" s="333"/>
      <c r="E84" s="119"/>
      <c r="F84" s="333"/>
      <c r="G84" s="113"/>
    </row>
    <row r="85" spans="1:7" x14ac:dyDescent="0.25">
      <c r="A85" s="119"/>
      <c r="B85" s="331"/>
      <c r="C85" s="119"/>
      <c r="D85" s="333"/>
      <c r="E85" s="119"/>
      <c r="F85" s="333"/>
      <c r="G85" s="113"/>
    </row>
    <row r="86" spans="1:7" x14ac:dyDescent="0.25">
      <c r="A86" s="119"/>
      <c r="B86" s="331"/>
      <c r="C86" s="119"/>
      <c r="D86" s="333"/>
      <c r="E86" s="119"/>
      <c r="F86" s="333"/>
      <c r="G86" s="113"/>
    </row>
    <row r="87" spans="1:7" x14ac:dyDescent="0.25">
      <c r="A87" s="119"/>
      <c r="B87" s="331"/>
      <c r="C87" s="119"/>
      <c r="D87" s="333"/>
      <c r="E87" s="119"/>
      <c r="F87" s="333"/>
      <c r="G87" s="113"/>
    </row>
    <row r="88" spans="1:7" x14ac:dyDescent="0.25">
      <c r="A88" s="119"/>
      <c r="B88" s="331"/>
      <c r="C88" s="119"/>
      <c r="D88" s="333"/>
      <c r="E88" s="119"/>
      <c r="F88" s="333"/>
      <c r="G88" s="113"/>
    </row>
    <row r="89" spans="1:7" x14ac:dyDescent="0.25">
      <c r="A89" s="58"/>
      <c r="B89" s="58" t="s">
        <v>0</v>
      </c>
      <c r="C89" s="119"/>
      <c r="D89" s="333"/>
      <c r="E89" s="119"/>
      <c r="F89" s="333"/>
      <c r="G89" s="113"/>
    </row>
    <row r="90" spans="1:7" x14ac:dyDescent="0.25">
      <c r="A90" s="21">
        <v>2.5</v>
      </c>
      <c r="B90" s="20">
        <v>-2</v>
      </c>
      <c r="C90" s="119"/>
      <c r="D90" s="333"/>
      <c r="E90" s="119"/>
      <c r="F90" s="333"/>
      <c r="G90" s="113"/>
    </row>
    <row r="91" spans="1:7" x14ac:dyDescent="0.25">
      <c r="A91" s="21">
        <v>2.5</v>
      </c>
      <c r="B91" s="20">
        <v>4</v>
      </c>
      <c r="C91" s="119"/>
      <c r="D91" s="333"/>
      <c r="E91" s="119"/>
      <c r="F91" s="333"/>
      <c r="G91" s="113"/>
    </row>
    <row r="92" spans="1:7" x14ac:dyDescent="0.25">
      <c r="A92" s="119"/>
      <c r="B92" s="331"/>
      <c r="C92" s="119"/>
      <c r="D92" s="333"/>
      <c r="E92" s="119"/>
      <c r="F92" s="333"/>
      <c r="G92" s="113"/>
    </row>
    <row r="93" spans="1:7" x14ac:dyDescent="0.25">
      <c r="B93" s="109"/>
      <c r="D93" s="114"/>
      <c r="F93" s="114"/>
      <c r="G93" s="113"/>
    </row>
    <row r="94" spans="1:7" x14ac:dyDescent="0.25">
      <c r="B94" s="109"/>
      <c r="D94" s="114"/>
      <c r="F94" s="114"/>
      <c r="G94" s="113"/>
    </row>
    <row r="95" spans="1:7" x14ac:dyDescent="0.25">
      <c r="B95" s="109"/>
      <c r="D95" s="114"/>
      <c r="F95" s="114"/>
      <c r="G95" s="113"/>
    </row>
    <row r="96" spans="1:7" x14ac:dyDescent="0.25">
      <c r="B96" s="109"/>
      <c r="D96" s="114"/>
      <c r="F96" s="114"/>
      <c r="G96" s="113"/>
    </row>
    <row r="97" spans="2:7" x14ac:dyDescent="0.25">
      <c r="B97" s="109"/>
      <c r="C97" s="110"/>
      <c r="D97" s="111"/>
      <c r="F97" s="114"/>
      <c r="G97" s="113"/>
    </row>
    <row r="98" spans="2:7" x14ac:dyDescent="0.25">
      <c r="F98" s="114"/>
      <c r="G98" s="113"/>
    </row>
    <row r="99" spans="2:7" x14ac:dyDescent="0.25">
      <c r="F99" s="114"/>
      <c r="G99" s="113"/>
    </row>
    <row r="100" spans="2:7" x14ac:dyDescent="0.25">
      <c r="F100" s="114"/>
      <c r="G100" s="113"/>
    </row>
    <row r="101" spans="2:7" x14ac:dyDescent="0.25">
      <c r="F101" s="114"/>
      <c r="G101" s="113"/>
    </row>
    <row r="102" spans="2:7" x14ac:dyDescent="0.25">
      <c r="F102" s="114"/>
      <c r="G102" s="113"/>
    </row>
    <row r="103" spans="2:7" x14ac:dyDescent="0.25">
      <c r="F103" s="114"/>
      <c r="G103" s="113"/>
    </row>
    <row r="104" spans="2:7" x14ac:dyDescent="0.25">
      <c r="F104" s="114"/>
      <c r="G104" s="113"/>
    </row>
    <row r="105" spans="2:7" x14ac:dyDescent="0.25">
      <c r="F105" s="114"/>
      <c r="G105" s="113"/>
    </row>
    <row r="106" spans="2:7" x14ac:dyDescent="0.25">
      <c r="F106" s="114"/>
      <c r="G106" s="113"/>
    </row>
    <row r="107" spans="2:7" x14ac:dyDescent="0.25">
      <c r="F107" s="114"/>
    </row>
    <row r="108" spans="2:7" x14ac:dyDescent="0.25">
      <c r="F108" s="114"/>
    </row>
    <row r="109" spans="2:7" x14ac:dyDescent="0.25">
      <c r="F109" s="114"/>
    </row>
    <row r="110" spans="2:7" x14ac:dyDescent="0.25">
      <c r="F110" s="114"/>
    </row>
    <row r="111" spans="2:7" x14ac:dyDescent="0.25">
      <c r="F111" s="114"/>
    </row>
    <row r="112" spans="2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</sheetData>
  <mergeCells count="2">
    <mergeCell ref="C24:G24"/>
    <mergeCell ref="I24:L24"/>
  </mergeCells>
  <conditionalFormatting sqref="C36:D83">
    <cfRule type="expression" dxfId="5" priority="1" stopIfTrue="1">
      <formula>ISNA(C36)</formula>
    </cfRule>
  </conditionalFormatting>
  <conditionalFormatting sqref="C97:D97">
    <cfRule type="expression" dxfId="4" priority="7" stopIfTrue="1">
      <formula>ISNA(C97)</formula>
    </cfRule>
  </conditionalFormatting>
  <hyperlinks>
    <hyperlink ref="A3" location="Contents!A1" display="Return to Contents" xr:uid="{00000000-0004-0000-1B00-000000000000}"/>
  </hyperlinks>
  <pageMargins left="0.7" right="0.7" top="0.75" bottom="0.75" header="0.3" footer="0.3"/>
  <pageSetup orientation="landscape" verticalDpi="599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>
    <pageSetUpPr fitToPage="1"/>
  </sheetPr>
  <dimension ref="A1:R123"/>
  <sheetViews>
    <sheetView workbookViewId="0"/>
  </sheetViews>
  <sheetFormatPr defaultRowHeight="12.75" x14ac:dyDescent="0.2"/>
  <cols>
    <col min="1" max="1" width="9.28515625" style="1"/>
    <col min="17" max="17" width="32.5703125" customWidth="1"/>
    <col min="18" max="18" width="12" customWidth="1"/>
  </cols>
  <sheetData>
    <row r="1" spans="1:18" x14ac:dyDescent="0.2">
      <c r="M1" s="97"/>
    </row>
    <row r="2" spans="1:18" ht="15.75" x14ac:dyDescent="0.25">
      <c r="A2" s="31" t="s">
        <v>977</v>
      </c>
      <c r="B2" s="252"/>
    </row>
    <row r="3" spans="1:18" x14ac:dyDescent="0.2">
      <c r="A3" s="16" t="s">
        <v>16</v>
      </c>
      <c r="B3" s="16"/>
    </row>
    <row r="4" spans="1:18" x14ac:dyDescent="0.2">
      <c r="A4" s="303"/>
      <c r="B4" s="250"/>
      <c r="C4" s="250"/>
      <c r="D4" s="250"/>
      <c r="E4" s="250"/>
      <c r="F4" s="250"/>
      <c r="G4" s="250"/>
      <c r="H4" s="250"/>
      <c r="I4" s="250"/>
      <c r="J4" s="250"/>
      <c r="K4" s="250"/>
    </row>
    <row r="5" spans="1:18" x14ac:dyDescent="0.2">
      <c r="A5" s="303"/>
      <c r="B5" s="250"/>
      <c r="C5" s="250"/>
      <c r="D5" s="250"/>
      <c r="E5" s="250"/>
      <c r="F5" s="250"/>
      <c r="G5" s="250"/>
      <c r="H5" s="250"/>
      <c r="I5" s="250"/>
      <c r="J5" s="250"/>
      <c r="K5" s="250"/>
      <c r="Q5" s="142" t="s">
        <v>343</v>
      </c>
      <c r="R5" s="143"/>
    </row>
    <row r="6" spans="1:18" x14ac:dyDescent="0.2">
      <c r="A6" s="303"/>
      <c r="B6" s="250"/>
      <c r="C6" s="250"/>
      <c r="D6" s="250"/>
      <c r="E6" s="250"/>
      <c r="F6" s="250"/>
      <c r="G6" s="250"/>
      <c r="H6" s="250"/>
      <c r="I6" s="250"/>
      <c r="J6" s="250"/>
      <c r="K6" s="250"/>
      <c r="Q6" s="255" t="s">
        <v>201</v>
      </c>
      <c r="R6" s="180" t="s">
        <v>334</v>
      </c>
    </row>
    <row r="7" spans="1:18" x14ac:dyDescent="0.2">
      <c r="A7" s="303"/>
      <c r="B7" s="250"/>
      <c r="C7" s="250"/>
      <c r="D7" s="250"/>
      <c r="E7" s="250"/>
      <c r="F7" s="250"/>
      <c r="G7" s="250"/>
      <c r="H7" s="250"/>
      <c r="I7" s="250"/>
      <c r="J7" s="250"/>
      <c r="K7" s="250"/>
      <c r="R7" t="s">
        <v>518</v>
      </c>
    </row>
    <row r="8" spans="1:18" x14ac:dyDescent="0.2">
      <c r="A8" s="303"/>
      <c r="B8" s="250"/>
      <c r="C8" s="250"/>
      <c r="D8" s="250"/>
      <c r="E8" s="250"/>
      <c r="F8" s="250"/>
      <c r="G8" s="250"/>
      <c r="H8" s="250"/>
      <c r="I8" s="250"/>
      <c r="J8" s="250"/>
      <c r="K8" s="250"/>
      <c r="R8" t="s">
        <v>519</v>
      </c>
    </row>
    <row r="9" spans="1:18" x14ac:dyDescent="0.2">
      <c r="A9" s="303"/>
      <c r="B9" s="250"/>
      <c r="C9" s="250"/>
      <c r="D9" s="250"/>
      <c r="E9" s="250"/>
      <c r="F9" s="250"/>
      <c r="G9" s="250"/>
      <c r="H9" s="250"/>
      <c r="I9" s="250"/>
      <c r="J9" s="250"/>
      <c r="K9" s="250"/>
      <c r="R9" t="s">
        <v>520</v>
      </c>
    </row>
    <row r="10" spans="1:18" x14ac:dyDescent="0.2">
      <c r="A10" s="303"/>
      <c r="B10" s="250"/>
      <c r="C10" s="250"/>
      <c r="D10" s="250"/>
      <c r="E10" s="250"/>
      <c r="F10" s="250"/>
      <c r="G10" s="250"/>
      <c r="H10" s="250"/>
      <c r="I10" s="250"/>
      <c r="J10" s="250"/>
      <c r="K10" s="250"/>
      <c r="R10" t="s">
        <v>521</v>
      </c>
    </row>
    <row r="11" spans="1:18" x14ac:dyDescent="0.2">
      <c r="A11" s="303"/>
      <c r="B11" s="250"/>
      <c r="C11" s="250"/>
      <c r="D11" s="250"/>
      <c r="E11" s="250"/>
      <c r="F11" s="250"/>
      <c r="G11" s="250"/>
      <c r="H11" s="250"/>
      <c r="I11" s="250"/>
      <c r="J11" s="250"/>
      <c r="K11" s="250"/>
      <c r="R11" t="s">
        <v>522</v>
      </c>
    </row>
    <row r="12" spans="1:18" x14ac:dyDescent="0.2">
      <c r="A12" s="303"/>
      <c r="B12" s="250"/>
      <c r="C12" s="250"/>
      <c r="D12" s="250"/>
      <c r="E12" s="250"/>
      <c r="F12" s="250"/>
      <c r="G12" s="250"/>
      <c r="H12" s="250"/>
      <c r="I12" s="250"/>
      <c r="J12" s="250"/>
      <c r="K12" s="250"/>
    </row>
    <row r="13" spans="1:18" x14ac:dyDescent="0.2">
      <c r="A13" s="303"/>
      <c r="B13" s="250"/>
      <c r="C13" s="250"/>
      <c r="D13" s="250"/>
      <c r="E13" s="250"/>
      <c r="F13" s="250"/>
      <c r="G13" s="250"/>
      <c r="H13" s="250"/>
      <c r="I13" s="250"/>
      <c r="J13" s="250"/>
      <c r="K13" s="250"/>
    </row>
    <row r="14" spans="1:18" x14ac:dyDescent="0.2">
      <c r="A14" s="303"/>
      <c r="B14" s="250"/>
      <c r="C14" s="250"/>
      <c r="D14" s="250"/>
      <c r="E14" s="250"/>
      <c r="F14" s="250"/>
      <c r="G14" s="250"/>
      <c r="H14" s="250"/>
      <c r="I14" s="250"/>
      <c r="J14" s="250"/>
      <c r="K14" s="250"/>
    </row>
    <row r="15" spans="1:18" x14ac:dyDescent="0.2">
      <c r="A15" s="303"/>
      <c r="B15" s="250"/>
      <c r="C15" s="250"/>
      <c r="D15" s="250"/>
      <c r="E15" s="250"/>
      <c r="F15" s="250"/>
      <c r="G15" s="250"/>
      <c r="H15" s="250"/>
      <c r="I15" s="250"/>
      <c r="J15" s="250"/>
      <c r="K15" s="250"/>
    </row>
    <row r="16" spans="1:18" x14ac:dyDescent="0.2">
      <c r="A16" s="303"/>
      <c r="B16" s="250"/>
      <c r="C16" s="250"/>
      <c r="D16" s="250"/>
      <c r="E16" s="250"/>
      <c r="F16" s="250"/>
      <c r="G16" s="250"/>
      <c r="H16" s="250"/>
      <c r="I16" s="250"/>
      <c r="J16" s="250"/>
      <c r="K16" s="250"/>
    </row>
    <row r="17" spans="1:11" x14ac:dyDescent="0.2">
      <c r="A17" s="303"/>
      <c r="B17" s="250"/>
      <c r="C17" s="250"/>
      <c r="D17" s="250"/>
      <c r="E17" s="250"/>
      <c r="F17" s="250"/>
      <c r="G17" s="250"/>
      <c r="H17" s="250"/>
      <c r="I17" s="250"/>
      <c r="J17" s="250"/>
      <c r="K17" s="250"/>
    </row>
    <row r="18" spans="1:11" x14ac:dyDescent="0.2">
      <c r="A18" s="303"/>
      <c r="B18" s="250"/>
      <c r="C18" s="250"/>
      <c r="D18" s="250"/>
      <c r="E18" s="250"/>
      <c r="F18" s="250"/>
      <c r="G18" s="250"/>
      <c r="H18" s="250"/>
      <c r="I18" s="250"/>
      <c r="J18" s="250"/>
      <c r="K18" s="250"/>
    </row>
    <row r="19" spans="1:11" x14ac:dyDescent="0.2">
      <c r="A19" s="303"/>
      <c r="B19" s="250"/>
      <c r="C19" s="250"/>
      <c r="D19" s="250"/>
      <c r="E19" s="250"/>
      <c r="F19" s="250"/>
      <c r="G19" s="250"/>
      <c r="H19" s="250"/>
      <c r="I19" s="250"/>
      <c r="J19" s="250"/>
      <c r="K19" s="250"/>
    </row>
    <row r="20" spans="1:11" x14ac:dyDescent="0.2">
      <c r="A20" s="303"/>
      <c r="B20" s="250"/>
      <c r="C20" s="250"/>
      <c r="D20" s="250"/>
      <c r="E20" s="250"/>
      <c r="F20" s="250"/>
      <c r="G20" s="250"/>
      <c r="H20" s="250"/>
      <c r="I20" s="250"/>
      <c r="J20" s="250"/>
      <c r="K20" s="250"/>
    </row>
    <row r="21" spans="1:11" x14ac:dyDescent="0.2">
      <c r="A21" s="303"/>
      <c r="B21" s="250"/>
      <c r="C21" s="250"/>
      <c r="D21" s="250"/>
      <c r="E21" s="250"/>
      <c r="F21" s="250"/>
      <c r="G21" s="250"/>
      <c r="H21" s="250"/>
      <c r="I21" s="250"/>
      <c r="J21" s="250"/>
      <c r="K21" s="250"/>
    </row>
    <row r="22" spans="1:11" x14ac:dyDescent="0.2">
      <c r="A22" s="303"/>
      <c r="B22" s="250"/>
      <c r="C22" s="250"/>
      <c r="D22" s="250"/>
      <c r="E22" s="250"/>
      <c r="F22" s="250"/>
      <c r="G22" s="250"/>
      <c r="H22" s="250"/>
      <c r="I22" s="250"/>
      <c r="J22" s="250"/>
      <c r="K22" s="250"/>
    </row>
    <row r="23" spans="1:11" x14ac:dyDescent="0.2">
      <c r="A23" s="303"/>
      <c r="B23" s="250"/>
      <c r="C23" s="250"/>
      <c r="D23" s="250"/>
      <c r="E23" s="250"/>
      <c r="F23" s="250"/>
      <c r="G23" s="250"/>
      <c r="H23" s="250"/>
      <c r="I23" s="250"/>
      <c r="J23" s="250"/>
      <c r="K23" s="250"/>
    </row>
    <row r="24" spans="1:11" x14ac:dyDescent="0.2">
      <c r="A24" s="303"/>
      <c r="B24" s="250"/>
      <c r="C24" s="250"/>
      <c r="D24" s="250"/>
      <c r="E24" s="250"/>
      <c r="F24" s="250"/>
      <c r="G24" s="250"/>
      <c r="H24" s="250"/>
      <c r="I24" s="250"/>
      <c r="J24" s="250"/>
      <c r="K24" s="250"/>
    </row>
    <row r="25" spans="1:11" x14ac:dyDescent="0.2">
      <c r="A25" s="303"/>
      <c r="B25" s="250"/>
      <c r="C25" s="250"/>
      <c r="D25" s="250"/>
      <c r="E25" s="250"/>
      <c r="F25" s="250"/>
      <c r="G25" s="250"/>
      <c r="H25" s="250"/>
      <c r="I25" s="250"/>
      <c r="J25" s="250"/>
      <c r="K25" s="250"/>
    </row>
    <row r="26" spans="1:11" ht="25.35" customHeight="1" x14ac:dyDescent="0.2">
      <c r="A26" s="81"/>
      <c r="B26" s="484" t="s">
        <v>481</v>
      </c>
      <c r="C26" s="484"/>
      <c r="D26" s="484"/>
      <c r="E26" s="484"/>
      <c r="F26" s="484"/>
      <c r="G26" s="484"/>
    </row>
    <row r="27" spans="1:11" x14ac:dyDescent="0.2">
      <c r="A27" s="81"/>
      <c r="B27" s="86" t="s">
        <v>45</v>
      </c>
      <c r="C27" s="485" t="s">
        <v>1009</v>
      </c>
      <c r="D27" s="485"/>
      <c r="E27" s="485"/>
      <c r="F27" s="485"/>
      <c r="G27" s="485"/>
    </row>
    <row r="28" spans="1:11" ht="12.75" customHeight="1" x14ac:dyDescent="0.2">
      <c r="A28" s="87"/>
      <c r="B28" s="59" t="s">
        <v>39</v>
      </c>
      <c r="C28" s="59" t="s">
        <v>8</v>
      </c>
      <c r="D28" s="59" t="s">
        <v>9</v>
      </c>
      <c r="E28" s="59" t="s">
        <v>13</v>
      </c>
      <c r="F28" s="59" t="s">
        <v>11</v>
      </c>
      <c r="G28" s="387" t="s">
        <v>46</v>
      </c>
      <c r="H28" t="s">
        <v>47</v>
      </c>
    </row>
    <row r="29" spans="1:11" x14ac:dyDescent="0.2">
      <c r="A29" s="388">
        <v>43466</v>
      </c>
      <c r="B29" s="389">
        <v>1993.9960000000001</v>
      </c>
      <c r="C29" s="389">
        <f>MIN($B$29,$B$41,$B$53,$B$65,$B$77)</f>
        <v>1993.9960000000001</v>
      </c>
      <c r="D29" s="389">
        <f>MAX($B$29,$B$41,$B$53,$B$65,$B$77)</f>
        <v>2634.9670000000001</v>
      </c>
      <c r="E29" s="389">
        <f t="shared" ref="E29:E92" si="0">D29-C29</f>
        <v>640.971</v>
      </c>
      <c r="F29" s="389">
        <f>AVERAGE($B$29,$B$41,$B$53,$B$65,$B$77)</f>
        <v>2386.2188000000001</v>
      </c>
      <c r="G29" s="22">
        <f t="shared" ref="G29:G92" si="1">B29/F29-1</f>
        <v>-0.16437000663979351</v>
      </c>
    </row>
    <row r="30" spans="1:11" x14ac:dyDescent="0.2">
      <c r="A30" s="388">
        <v>43497</v>
      </c>
      <c r="B30" s="389">
        <v>1426.21</v>
      </c>
      <c r="C30" s="389">
        <f>MIN($B$30,$B$42,$B$54,$B$66,$B$78)</f>
        <v>1426.21</v>
      </c>
      <c r="D30" s="389">
        <f>MAX($B$30,$B$42,$B$54,$B$66,$B$78)</f>
        <v>2080.8829999999998</v>
      </c>
      <c r="E30" s="389">
        <f t="shared" si="0"/>
        <v>654.67299999999977</v>
      </c>
      <c r="F30" s="389">
        <f>AVERAGE($B$30,$B$42,$B$54,$B$66,$B$78)</f>
        <v>1800.1023999999998</v>
      </c>
      <c r="G30" s="22">
        <f t="shared" si="1"/>
        <v>-0.20770618382598671</v>
      </c>
    </row>
    <row r="31" spans="1:11" x14ac:dyDescent="0.2">
      <c r="A31" s="388">
        <v>43525</v>
      </c>
      <c r="B31" s="389">
        <v>1184.8900000000001</v>
      </c>
      <c r="C31" s="389">
        <f>MIN($B$31,$B$43,$B$55,$B$67,$B$79)</f>
        <v>1184.8900000000001</v>
      </c>
      <c r="D31" s="389">
        <f>MAX($B$31,$B$43,$B$55,$B$67,$B$79)</f>
        <v>2029.3589999999999</v>
      </c>
      <c r="E31" s="389">
        <f t="shared" si="0"/>
        <v>844.46899999999982</v>
      </c>
      <c r="F31" s="389">
        <f>AVERAGE($B$31,$B$43,$B$55,$B$67,$B$79)</f>
        <v>1653.3668000000002</v>
      </c>
      <c r="G31" s="22">
        <f t="shared" si="1"/>
        <v>-0.28334716773071777</v>
      </c>
    </row>
    <row r="32" spans="1:11" x14ac:dyDescent="0.2">
      <c r="A32" s="388">
        <v>43556</v>
      </c>
      <c r="B32" s="389">
        <v>1559.4010000000001</v>
      </c>
      <c r="C32" s="389">
        <f>MIN($B$32,$B$44,$B$56,$B$68,$B$80)</f>
        <v>1559.4010000000001</v>
      </c>
      <c r="D32" s="389">
        <f>MAX($B$32,$B$44,$B$56,$B$68,$B$80)</f>
        <v>2332.4929999999999</v>
      </c>
      <c r="E32" s="389">
        <f t="shared" si="0"/>
        <v>773.09199999999987</v>
      </c>
      <c r="F32" s="389">
        <f>AVERAGE($B$32,$B$44,$B$56,$B$68,$B$80)</f>
        <v>1919.0306</v>
      </c>
      <c r="G32" s="22">
        <f t="shared" si="1"/>
        <v>-0.18740170167166692</v>
      </c>
    </row>
    <row r="33" spans="1:7" x14ac:dyDescent="0.2">
      <c r="A33" s="388">
        <v>43586</v>
      </c>
      <c r="B33" s="389">
        <v>2031.0309999999999</v>
      </c>
      <c r="C33" s="389">
        <f>MIN($B$33,$B$45,$B$57,$B$69,$B$81)</f>
        <v>2001.915</v>
      </c>
      <c r="D33" s="389">
        <f>MAX($B$33,$B$45,$B$57,$B$69,$B$81)</f>
        <v>2777.5839999999998</v>
      </c>
      <c r="E33" s="389">
        <f t="shared" si="0"/>
        <v>775.66899999999987</v>
      </c>
      <c r="F33" s="389">
        <f>AVERAGE($B$33,$B$45,$B$57,$B$69,$B$81)</f>
        <v>2351.3801999999996</v>
      </c>
      <c r="G33" s="22">
        <f t="shared" si="1"/>
        <v>-0.13623879285876428</v>
      </c>
    </row>
    <row r="34" spans="1:7" x14ac:dyDescent="0.2">
      <c r="A34" s="388">
        <v>43617</v>
      </c>
      <c r="B34" s="389">
        <v>2460.748</v>
      </c>
      <c r="C34" s="389">
        <f>MIN($B$34,$B$46,$B$58,$B$70,$B$82)</f>
        <v>2325.3209999999999</v>
      </c>
      <c r="D34" s="389">
        <f>MAX($B$34,$B$46,$B$58,$B$70,$B$82)</f>
        <v>3133.0949999999998</v>
      </c>
      <c r="E34" s="389">
        <f t="shared" si="0"/>
        <v>807.77399999999989</v>
      </c>
      <c r="F34" s="389">
        <f>AVERAGE($B$34,$B$46,$B$58,$B$70,$B$82)</f>
        <v>2681.1902</v>
      </c>
      <c r="G34" s="22">
        <f t="shared" si="1"/>
        <v>-8.2218038839616758E-2</v>
      </c>
    </row>
    <row r="35" spans="1:7" x14ac:dyDescent="0.2">
      <c r="A35" s="388">
        <v>43647</v>
      </c>
      <c r="B35" s="389">
        <v>2714.1959999999999</v>
      </c>
      <c r="C35" s="389">
        <f>MIN($B$35,$B$47,$B$59,$B$71,$B$83)</f>
        <v>2505.1219999999998</v>
      </c>
      <c r="D35" s="389">
        <f>MAX($B$35,$B$47,$B$59,$B$71,$B$83)</f>
        <v>3293.549</v>
      </c>
      <c r="E35" s="389">
        <f t="shared" si="0"/>
        <v>788.42700000000013</v>
      </c>
      <c r="F35" s="389">
        <f>AVERAGE($B$35,$B$47,$B$59,$B$71,$B$83)</f>
        <v>2860.5553999999997</v>
      </c>
      <c r="G35" s="22">
        <f t="shared" si="1"/>
        <v>-5.1164679418549186E-2</v>
      </c>
    </row>
    <row r="36" spans="1:7" x14ac:dyDescent="0.2">
      <c r="A36" s="388">
        <v>43678</v>
      </c>
      <c r="B36" s="389">
        <v>2997.81</v>
      </c>
      <c r="C36" s="389">
        <f>MIN($B$36,$B$48,$B$60,$B$72,$B$84)</f>
        <v>2709.422</v>
      </c>
      <c r="D36" s="389">
        <f>MAX($B$36,$B$48,$B$60,$B$72,$B$84)</f>
        <v>3522.2159999999999</v>
      </c>
      <c r="E36" s="389">
        <f t="shared" si="0"/>
        <v>812.79399999999987</v>
      </c>
      <c r="F36" s="389">
        <f>AVERAGE($B$36,$B$48,$B$60,$B$72,$B$84)</f>
        <v>3062.9326000000001</v>
      </c>
      <c r="G36" s="22">
        <f t="shared" si="1"/>
        <v>-2.1261519107537707E-2</v>
      </c>
    </row>
    <row r="37" spans="1:7" x14ac:dyDescent="0.2">
      <c r="A37" s="388">
        <v>43709</v>
      </c>
      <c r="B37" s="389">
        <v>3414.9389999999999</v>
      </c>
      <c r="C37" s="389">
        <f>MIN($B$37,$B$49,$B$61,$B$73,$B$85)</f>
        <v>3145.643</v>
      </c>
      <c r="D37" s="389">
        <f>MAX($B$37,$B$49,$B$61,$B$73,$B$85)</f>
        <v>3839.8359999999998</v>
      </c>
      <c r="E37" s="389">
        <f t="shared" si="0"/>
        <v>694.19299999999976</v>
      </c>
      <c r="F37" s="389">
        <f>AVERAGE($B$37,$B$49,$B$61,$B$73,$B$85)</f>
        <v>3439.2464</v>
      </c>
      <c r="G37" s="22">
        <f t="shared" si="1"/>
        <v>-7.0676529602532456E-3</v>
      </c>
    </row>
    <row r="38" spans="1:7" x14ac:dyDescent="0.2">
      <c r="A38" s="388">
        <v>43739</v>
      </c>
      <c r="B38" s="389">
        <v>3762.0430000000001</v>
      </c>
      <c r="C38" s="389">
        <f>MIN($B$38,$B$50,$B$62,$B$74,$B$86)</f>
        <v>3569.384</v>
      </c>
      <c r="D38" s="389">
        <f>MAX($B$38,$B$50,$B$62,$B$74,$B$86)</f>
        <v>3928.5030000000002</v>
      </c>
      <c r="E38" s="389">
        <f t="shared" si="0"/>
        <v>359.11900000000014</v>
      </c>
      <c r="F38" s="389">
        <f>AVERAGE($B$38,$B$50,$B$62,$B$74,$B$86)</f>
        <v>3746.9394000000002</v>
      </c>
      <c r="G38" s="22">
        <f t="shared" si="1"/>
        <v>4.0309165395095992E-3</v>
      </c>
    </row>
    <row r="39" spans="1:7" x14ac:dyDescent="0.2">
      <c r="A39" s="388">
        <v>43770</v>
      </c>
      <c r="B39" s="389">
        <v>3610.029</v>
      </c>
      <c r="C39" s="389">
        <f>MIN($B$39,$B$51,$B$63,$B$75,$B$87)</f>
        <v>3501.05</v>
      </c>
      <c r="D39" s="389">
        <f>MAX($B$39,$B$51,$B$63,$B$75,$B$87)</f>
        <v>3931.616</v>
      </c>
      <c r="E39" s="389">
        <f t="shared" si="0"/>
        <v>430.5659999999998</v>
      </c>
      <c r="F39" s="389">
        <f>AVERAGE($B$39,$B$51,$B$63,$B$75,$B$87)</f>
        <v>3663.5430000000001</v>
      </c>
      <c r="G39" s="22">
        <f t="shared" si="1"/>
        <v>-1.4607171254711671E-2</v>
      </c>
    </row>
    <row r="40" spans="1:7" x14ac:dyDescent="0.2">
      <c r="A40" s="388">
        <v>43800</v>
      </c>
      <c r="B40" s="389">
        <v>3188.2429999999999</v>
      </c>
      <c r="C40" s="389">
        <f>MIN($B$40,$B$52,$B$64,$B$76,$B$88)</f>
        <v>2925.38</v>
      </c>
      <c r="D40" s="389">
        <f>MAX($B$40,$B$52,$B$64,$B$76,$B$88)</f>
        <v>3457.4810000000002</v>
      </c>
      <c r="E40" s="389">
        <f t="shared" si="0"/>
        <v>532.10100000000011</v>
      </c>
      <c r="F40" s="389">
        <f>AVERAGE($B$40,$B$52,$B$64,$B$76,$B$88)</f>
        <v>3224.4133999999999</v>
      </c>
      <c r="G40" s="22">
        <f t="shared" si="1"/>
        <v>-1.121766830518689E-2</v>
      </c>
    </row>
    <row r="41" spans="1:7" x14ac:dyDescent="0.2">
      <c r="A41" s="388">
        <v>43831</v>
      </c>
      <c r="B41" s="389">
        <v>2616.1750000000002</v>
      </c>
      <c r="C41" s="389">
        <f>MIN($B$29,$B$41,$B$53,$B$65,$B$77)</f>
        <v>1993.9960000000001</v>
      </c>
      <c r="D41" s="389">
        <f>MAX($B$29,$B$41,$B$53,$B$65,$B$77)</f>
        <v>2634.9670000000001</v>
      </c>
      <c r="E41" s="389">
        <f t="shared" si="0"/>
        <v>640.971</v>
      </c>
      <c r="F41" s="389">
        <f>AVERAGE($B$29,$B$41,$B$53,$B$65,$B$77)</f>
        <v>2386.2188000000001</v>
      </c>
      <c r="G41" s="22">
        <f t="shared" si="1"/>
        <v>9.6368447017515679E-2</v>
      </c>
    </row>
    <row r="42" spans="1:7" x14ac:dyDescent="0.2">
      <c r="A42" s="388">
        <v>43862</v>
      </c>
      <c r="B42" s="389">
        <v>2080.8829999999998</v>
      </c>
      <c r="C42" s="389">
        <f>MIN($B$30,$B$42,$B$54,$B$66,$B$78)</f>
        <v>1426.21</v>
      </c>
      <c r="D42" s="389">
        <f>MAX($B$30,$B$42,$B$54,$B$66,$B$78)</f>
        <v>2080.8829999999998</v>
      </c>
      <c r="E42" s="389">
        <f t="shared" si="0"/>
        <v>654.67299999999977</v>
      </c>
      <c r="F42" s="389">
        <f>AVERAGE($B$30,$B$42,$B$54,$B$66,$B$78)</f>
        <v>1800.1023999999998</v>
      </c>
      <c r="G42" s="22">
        <f t="shared" si="1"/>
        <v>0.15598034867349764</v>
      </c>
    </row>
    <row r="43" spans="1:7" x14ac:dyDescent="0.2">
      <c r="A43" s="388">
        <v>43891</v>
      </c>
      <c r="B43" s="389">
        <v>2029.3589999999999</v>
      </c>
      <c r="C43" s="389">
        <f>MIN($B$31,$B$43,$B$55,$B$67,$B$79)</f>
        <v>1184.8900000000001</v>
      </c>
      <c r="D43" s="389">
        <f>MAX($B$31,$B$43,$B$55,$B$67,$B$79)</f>
        <v>2029.3589999999999</v>
      </c>
      <c r="E43" s="389">
        <f t="shared" si="0"/>
        <v>844.46899999999982</v>
      </c>
      <c r="F43" s="389">
        <f>AVERAGE($B$31,$B$43,$B$55,$B$67,$B$79)</f>
        <v>1653.3668000000002</v>
      </c>
      <c r="G43" s="22">
        <f t="shared" si="1"/>
        <v>0.22741003387753977</v>
      </c>
    </row>
    <row r="44" spans="1:7" x14ac:dyDescent="0.2">
      <c r="A44" s="388">
        <v>43922</v>
      </c>
      <c r="B44" s="389">
        <v>2332.4929999999999</v>
      </c>
      <c r="C44" s="389">
        <f>MIN($B$32,$B$44,$B$56,$B$68,$B$80)</f>
        <v>1559.4010000000001</v>
      </c>
      <c r="D44" s="389">
        <f>MAX($B$32,$B$44,$B$56,$B$68,$B$80)</f>
        <v>2332.4929999999999</v>
      </c>
      <c r="E44" s="389">
        <f t="shared" si="0"/>
        <v>773.09199999999987</v>
      </c>
      <c r="F44" s="389">
        <f>AVERAGE($B$32,$B$44,$B$56,$B$68,$B$80)</f>
        <v>1919.0306</v>
      </c>
      <c r="G44" s="22">
        <f t="shared" si="1"/>
        <v>0.21545378171666463</v>
      </c>
    </row>
    <row r="45" spans="1:7" x14ac:dyDescent="0.2">
      <c r="A45" s="388">
        <v>43952</v>
      </c>
      <c r="B45" s="389">
        <v>2777.5839999999998</v>
      </c>
      <c r="C45" s="389">
        <f>MIN($B$33,$B$45,$B$57,$B$69,$B$81)</f>
        <v>2001.915</v>
      </c>
      <c r="D45" s="389">
        <f>MAX($B$33,$B$45,$B$57,$B$69,$B$81)</f>
        <v>2777.5839999999998</v>
      </c>
      <c r="E45" s="389">
        <f t="shared" si="0"/>
        <v>775.66899999999987</v>
      </c>
      <c r="F45" s="389">
        <f>AVERAGE($B$33,$B$45,$B$57,$B$69,$B$81)</f>
        <v>2351.3801999999996</v>
      </c>
      <c r="G45" s="22">
        <f t="shared" si="1"/>
        <v>0.18125686352211368</v>
      </c>
    </row>
    <row r="46" spans="1:7" x14ac:dyDescent="0.2">
      <c r="A46" s="388">
        <v>43983</v>
      </c>
      <c r="B46" s="389">
        <v>3133.0949999999998</v>
      </c>
      <c r="C46" s="389">
        <f>MIN($B$34,$B$46,$B$58,$B$70,$B$82)</f>
        <v>2325.3209999999999</v>
      </c>
      <c r="D46" s="389">
        <f>MAX($B$34,$B$46,$B$58,$B$70,$B$82)</f>
        <v>3133.0949999999998</v>
      </c>
      <c r="E46" s="389">
        <f t="shared" si="0"/>
        <v>807.77399999999989</v>
      </c>
      <c r="F46" s="389">
        <f>AVERAGE($B$34,$B$46,$B$58,$B$70,$B$82)</f>
        <v>2681.1902</v>
      </c>
      <c r="G46" s="22">
        <f t="shared" si="1"/>
        <v>0.16854634184475237</v>
      </c>
    </row>
    <row r="47" spans="1:7" x14ac:dyDescent="0.2">
      <c r="A47" s="388">
        <v>44013</v>
      </c>
      <c r="B47" s="389">
        <v>3293.549</v>
      </c>
      <c r="C47" s="389">
        <f>MIN($B$35,$B$47,$B$59,$B$71,$B$83)</f>
        <v>2505.1219999999998</v>
      </c>
      <c r="D47" s="389">
        <f>MAX($B$35,$B$47,$B$59,$B$71,$B$83)</f>
        <v>3293.549</v>
      </c>
      <c r="E47" s="389">
        <f t="shared" si="0"/>
        <v>788.42700000000013</v>
      </c>
      <c r="F47" s="389">
        <f>AVERAGE($B$35,$B$47,$B$59,$B$71,$B$83)</f>
        <v>2860.5553999999997</v>
      </c>
      <c r="G47" s="22">
        <f t="shared" si="1"/>
        <v>0.15136696880612766</v>
      </c>
    </row>
    <row r="48" spans="1:7" x14ac:dyDescent="0.2">
      <c r="A48" s="388">
        <v>44044</v>
      </c>
      <c r="B48" s="389">
        <v>3522.2159999999999</v>
      </c>
      <c r="C48" s="389">
        <f>MIN($B$36,$B$48,$B$60,$B$72,$B$84)</f>
        <v>2709.422</v>
      </c>
      <c r="D48" s="389">
        <f>MAX($B$36,$B$48,$B$60,$B$72,$B$84)</f>
        <v>3522.2159999999999</v>
      </c>
      <c r="E48" s="389">
        <f t="shared" si="0"/>
        <v>812.79399999999987</v>
      </c>
      <c r="F48" s="389">
        <f>AVERAGE($B$36,$B$48,$B$60,$B$72,$B$84)</f>
        <v>3062.9326000000001</v>
      </c>
      <c r="G48" s="22">
        <f t="shared" si="1"/>
        <v>0.1499489084415373</v>
      </c>
    </row>
    <row r="49" spans="1:7" x14ac:dyDescent="0.2">
      <c r="A49" s="388">
        <v>44075</v>
      </c>
      <c r="B49" s="389">
        <v>3839.8359999999998</v>
      </c>
      <c r="C49" s="389">
        <f>MIN($B$37,$B$49,$B$61,$B$73,$B$85)</f>
        <v>3145.643</v>
      </c>
      <c r="D49" s="389">
        <f>MAX($B$37,$B$49,$B$61,$B$73,$B$85)</f>
        <v>3839.8359999999998</v>
      </c>
      <c r="E49" s="389">
        <f t="shared" si="0"/>
        <v>694.19299999999976</v>
      </c>
      <c r="F49" s="389">
        <f>AVERAGE($B$37,$B$49,$B$61,$B$73,$B$85)</f>
        <v>3439.2464</v>
      </c>
      <c r="G49" s="22">
        <f t="shared" si="1"/>
        <v>0.11647598148245497</v>
      </c>
    </row>
    <row r="50" spans="1:7" x14ac:dyDescent="0.2">
      <c r="A50" s="388">
        <v>44105</v>
      </c>
      <c r="B50" s="389">
        <v>3928.5030000000002</v>
      </c>
      <c r="C50" s="389">
        <f>MIN($B$38,$B$50,$B$62,$B$74,$B$86)</f>
        <v>3569.384</v>
      </c>
      <c r="D50" s="389">
        <f>MAX($B$38,$B$50,$B$62,$B$74,$B$86)</f>
        <v>3928.5030000000002</v>
      </c>
      <c r="E50" s="389">
        <f t="shared" si="0"/>
        <v>359.11900000000014</v>
      </c>
      <c r="F50" s="389">
        <f>AVERAGE($B$38,$B$50,$B$62,$B$74,$B$86)</f>
        <v>3746.9394000000002</v>
      </c>
      <c r="G50" s="22">
        <f t="shared" si="1"/>
        <v>4.8456508263784448E-2</v>
      </c>
    </row>
    <row r="51" spans="1:7" x14ac:dyDescent="0.2">
      <c r="A51" s="388">
        <v>44136</v>
      </c>
      <c r="B51" s="389">
        <v>3931.616</v>
      </c>
      <c r="C51" s="389">
        <f>MIN($B$39,$B$51,$B$63,$B$75,$B$87)</f>
        <v>3501.05</v>
      </c>
      <c r="D51" s="389">
        <f>MAX($B$39,$B$51,$B$63,$B$75,$B$87)</f>
        <v>3931.616</v>
      </c>
      <c r="E51" s="389">
        <f t="shared" si="0"/>
        <v>430.5659999999998</v>
      </c>
      <c r="F51" s="389">
        <f>AVERAGE($B$39,$B$51,$B$63,$B$75,$B$87)</f>
        <v>3663.5430000000001</v>
      </c>
      <c r="G51" s="22">
        <f t="shared" si="1"/>
        <v>7.3173155057822292E-2</v>
      </c>
    </row>
    <row r="52" spans="1:7" x14ac:dyDescent="0.2">
      <c r="A52" s="388">
        <v>44166</v>
      </c>
      <c r="B52" s="389">
        <v>3340.9810000000002</v>
      </c>
      <c r="C52" s="389">
        <f>MIN($B$40,$B$52,$B$64,$B$76,$B$88)</f>
        <v>2925.38</v>
      </c>
      <c r="D52" s="389">
        <f>MAX($B$40,$B$52,$B$64,$B$76,$B$88)</f>
        <v>3457.4810000000002</v>
      </c>
      <c r="E52" s="389">
        <f t="shared" si="0"/>
        <v>532.10100000000011</v>
      </c>
      <c r="F52" s="389">
        <f>AVERAGE($B$40,$B$52,$B$64,$B$76,$B$88)</f>
        <v>3224.4133999999999</v>
      </c>
      <c r="G52" s="22">
        <f t="shared" si="1"/>
        <v>3.6151567909995741E-2</v>
      </c>
    </row>
    <row r="53" spans="1:7" x14ac:dyDescent="0.2">
      <c r="A53" s="388">
        <v>44197</v>
      </c>
      <c r="B53" s="389">
        <v>2634.9670000000001</v>
      </c>
      <c r="C53" s="389">
        <f>MIN($B$29,$B$41,$B$53,$B$65,$B$77)</f>
        <v>1993.9960000000001</v>
      </c>
      <c r="D53" s="389">
        <f>MAX($B$29,$B$41,$B$53,$B$65,$B$77)</f>
        <v>2634.9670000000001</v>
      </c>
      <c r="E53" s="389">
        <f t="shared" si="0"/>
        <v>640.971</v>
      </c>
      <c r="F53" s="389">
        <f>AVERAGE($B$29,$B$41,$B$53,$B$65,$B$77)</f>
        <v>2386.2188000000001</v>
      </c>
      <c r="G53" s="22">
        <f t="shared" si="1"/>
        <v>0.10424366784806161</v>
      </c>
    </row>
    <row r="54" spans="1:7" x14ac:dyDescent="0.2">
      <c r="A54" s="388">
        <v>44228</v>
      </c>
      <c r="B54" s="389">
        <v>1859.2180000000001</v>
      </c>
      <c r="C54" s="389">
        <f>MIN($B$30,$B$42,$B$54,$B$66,$B$78)</f>
        <v>1426.21</v>
      </c>
      <c r="D54" s="389">
        <f>MAX($B$30,$B$42,$B$54,$B$66,$B$78)</f>
        <v>2080.8829999999998</v>
      </c>
      <c r="E54" s="389">
        <f t="shared" si="0"/>
        <v>654.67299999999977</v>
      </c>
      <c r="F54" s="389">
        <f>AVERAGE($B$30,$B$42,$B$54,$B$66,$B$78)</f>
        <v>1800.1023999999998</v>
      </c>
      <c r="G54" s="22">
        <f t="shared" si="1"/>
        <v>3.2840131761393332E-2</v>
      </c>
    </row>
    <row r="55" spans="1:7" x14ac:dyDescent="0.2">
      <c r="A55" s="388">
        <v>44256</v>
      </c>
      <c r="B55" s="389">
        <v>1801.2249999999999</v>
      </c>
      <c r="C55" s="389">
        <f>MIN($B$31,$B$43,$B$55,$B$67,$B$79)</f>
        <v>1184.8900000000001</v>
      </c>
      <c r="D55" s="389">
        <f>MAX($B$31,$B$43,$B$55,$B$67,$B$79)</f>
        <v>2029.3589999999999</v>
      </c>
      <c r="E55" s="389">
        <f t="shared" si="0"/>
        <v>844.46899999999982</v>
      </c>
      <c r="F55" s="389">
        <f>AVERAGE($B$31,$B$43,$B$55,$B$67,$B$79)</f>
        <v>1653.3668000000002</v>
      </c>
      <c r="G55" s="22">
        <f t="shared" si="1"/>
        <v>8.9428552696231511E-2</v>
      </c>
    </row>
    <row r="56" spans="1:7" x14ac:dyDescent="0.2">
      <c r="A56" s="388">
        <v>44287</v>
      </c>
      <c r="B56" s="389">
        <v>1975.0329999999999</v>
      </c>
      <c r="C56" s="389">
        <f>MIN($B$32,$B$44,$B$56,$B$68,$B$80)</f>
        <v>1559.4010000000001</v>
      </c>
      <c r="D56" s="389">
        <f>MAX($B$32,$B$44,$B$56,$B$68,$B$80)</f>
        <v>2332.4929999999999</v>
      </c>
      <c r="E56" s="389">
        <f t="shared" si="0"/>
        <v>773.09199999999987</v>
      </c>
      <c r="F56" s="389">
        <f>AVERAGE($B$32,$B$44,$B$56,$B$68,$B$80)</f>
        <v>1919.0306</v>
      </c>
      <c r="G56" s="22">
        <f t="shared" si="1"/>
        <v>2.9182650865494209E-2</v>
      </c>
    </row>
    <row r="57" spans="1:7" x14ac:dyDescent="0.2">
      <c r="A57" s="388">
        <v>44317</v>
      </c>
      <c r="B57" s="389">
        <v>2389.8910000000001</v>
      </c>
      <c r="C57" s="389">
        <f>MIN($B$33,$B$45,$B$57,$B$69,$B$81)</f>
        <v>2001.915</v>
      </c>
      <c r="D57" s="389">
        <f>MAX($B$33,$B$45,$B$57,$B$69,$B$81)</f>
        <v>2777.5839999999998</v>
      </c>
      <c r="E57" s="389">
        <f t="shared" si="0"/>
        <v>775.66899999999987</v>
      </c>
      <c r="F57" s="389">
        <f>AVERAGE($B$33,$B$45,$B$57,$B$69,$B$81)</f>
        <v>2351.3801999999996</v>
      </c>
      <c r="G57" s="22">
        <f t="shared" si="1"/>
        <v>1.6377955381269516E-2</v>
      </c>
    </row>
    <row r="58" spans="1:7" x14ac:dyDescent="0.2">
      <c r="A58" s="388">
        <v>44348</v>
      </c>
      <c r="B58" s="389">
        <v>2585.1260000000002</v>
      </c>
      <c r="C58" s="389">
        <f>MIN($B$34,$B$46,$B$58,$B$70,$B$82)</f>
        <v>2325.3209999999999</v>
      </c>
      <c r="D58" s="389">
        <f>MAX($B$34,$B$46,$B$58,$B$70,$B$82)</f>
        <v>3133.0949999999998</v>
      </c>
      <c r="E58" s="389">
        <f t="shared" si="0"/>
        <v>807.77399999999989</v>
      </c>
      <c r="F58" s="389">
        <f>AVERAGE($B$34,$B$46,$B$58,$B$70,$B$82)</f>
        <v>2681.1902</v>
      </c>
      <c r="G58" s="22">
        <f t="shared" si="1"/>
        <v>-3.5828938954051037E-2</v>
      </c>
    </row>
    <row r="59" spans="1:7" x14ac:dyDescent="0.2">
      <c r="A59" s="388">
        <v>44378</v>
      </c>
      <c r="B59" s="389">
        <v>2754.7139999999999</v>
      </c>
      <c r="C59" s="389">
        <f>MIN($B$35,$B$47,$B$59,$B$71,$B$83)</f>
        <v>2505.1219999999998</v>
      </c>
      <c r="D59" s="389">
        <f>MAX($B$35,$B$47,$B$59,$B$71,$B$83)</f>
        <v>3293.549</v>
      </c>
      <c r="E59" s="389">
        <f t="shared" si="0"/>
        <v>788.42700000000013</v>
      </c>
      <c r="F59" s="389">
        <f>AVERAGE($B$35,$B$47,$B$59,$B$71,$B$83)</f>
        <v>2860.5553999999997</v>
      </c>
      <c r="G59" s="22">
        <f t="shared" si="1"/>
        <v>-3.7000297215009303E-2</v>
      </c>
    </row>
    <row r="60" spans="1:7" x14ac:dyDescent="0.2">
      <c r="A60" s="388">
        <v>44409</v>
      </c>
      <c r="B60" s="389">
        <v>2917.268</v>
      </c>
      <c r="C60" s="389">
        <f>MIN($B$36,$B$48,$B$60,$B$72,$B$84)</f>
        <v>2709.422</v>
      </c>
      <c r="D60" s="389">
        <f>MAX($B$36,$B$48,$B$60,$B$72,$B$84)</f>
        <v>3522.2159999999999</v>
      </c>
      <c r="E60" s="389">
        <f t="shared" si="0"/>
        <v>812.79399999999987</v>
      </c>
      <c r="F60" s="389">
        <f>AVERAGE($B$36,$B$48,$B$60,$B$72,$B$84)</f>
        <v>3062.9326000000001</v>
      </c>
      <c r="G60" s="22">
        <f t="shared" si="1"/>
        <v>-4.7557233221521167E-2</v>
      </c>
    </row>
    <row r="61" spans="1:7" x14ac:dyDescent="0.2">
      <c r="A61" s="388">
        <v>44440</v>
      </c>
      <c r="B61" s="389">
        <v>3305.982</v>
      </c>
      <c r="C61" s="389">
        <f>MIN($B$37,$B$49,$B$61,$B$73,$B$85)</f>
        <v>3145.643</v>
      </c>
      <c r="D61" s="389">
        <f>MAX($B$37,$B$49,$B$61,$B$73,$B$85)</f>
        <v>3839.8359999999998</v>
      </c>
      <c r="E61" s="389">
        <f t="shared" si="0"/>
        <v>694.19299999999976</v>
      </c>
      <c r="F61" s="389">
        <f>AVERAGE($B$37,$B$49,$B$61,$B$73,$B$85)</f>
        <v>3439.2464</v>
      </c>
      <c r="G61" s="22">
        <f t="shared" si="1"/>
        <v>-3.8748139708745466E-2</v>
      </c>
    </row>
    <row r="62" spans="1:7" x14ac:dyDescent="0.2">
      <c r="A62" s="388">
        <v>44470</v>
      </c>
      <c r="B62" s="389">
        <v>3665.3850000000002</v>
      </c>
      <c r="C62" s="389">
        <f>MIN($B$38,$B$50,$B$62,$B$74,$B$86)</f>
        <v>3569.384</v>
      </c>
      <c r="D62" s="389">
        <f>MAX($B$38,$B$50,$B$62,$B$74,$B$86)</f>
        <v>3928.5030000000002</v>
      </c>
      <c r="E62" s="389">
        <f t="shared" si="0"/>
        <v>359.11900000000014</v>
      </c>
      <c r="F62" s="389">
        <f>AVERAGE($B$38,$B$50,$B$62,$B$74,$B$86)</f>
        <v>3746.9394000000002</v>
      </c>
      <c r="G62" s="22">
        <f t="shared" si="1"/>
        <v>-2.1765604215536527E-2</v>
      </c>
    </row>
    <row r="63" spans="1:7" x14ac:dyDescent="0.2">
      <c r="A63" s="388">
        <v>44501</v>
      </c>
      <c r="B63" s="389">
        <v>3532.7750000000001</v>
      </c>
      <c r="C63" s="389">
        <f>MIN($B$39,$B$51,$B$63,$B$75,$B$87)</f>
        <v>3501.05</v>
      </c>
      <c r="D63" s="389">
        <f>MAX($B$39,$B$51,$B$63,$B$75,$B$87)</f>
        <v>3931.616</v>
      </c>
      <c r="E63" s="389">
        <f t="shared" si="0"/>
        <v>430.5659999999998</v>
      </c>
      <c r="F63" s="389">
        <f>AVERAGE($B$39,$B$51,$B$63,$B$75,$B$87)</f>
        <v>3663.5430000000001</v>
      </c>
      <c r="G63" s="22">
        <f t="shared" si="1"/>
        <v>-3.5694408391002908E-2</v>
      </c>
    </row>
    <row r="64" spans="1:7" x14ac:dyDescent="0.2">
      <c r="A64" s="388">
        <v>44531</v>
      </c>
      <c r="B64" s="389">
        <v>3209.982</v>
      </c>
      <c r="C64" s="389">
        <f>MIN($B$40,$B$52,$B$64,$B$76,$B$88)</f>
        <v>2925.38</v>
      </c>
      <c r="D64" s="389">
        <f>MAX($B$40,$B$52,$B$64,$B$76,$B$88)</f>
        <v>3457.4810000000002</v>
      </c>
      <c r="E64" s="389">
        <f t="shared" si="0"/>
        <v>532.10100000000011</v>
      </c>
      <c r="F64" s="389">
        <f>AVERAGE($B$40,$B$52,$B$64,$B$76,$B$88)</f>
        <v>3224.4133999999999</v>
      </c>
      <c r="G64" s="22">
        <f t="shared" si="1"/>
        <v>-4.4756667988044008E-3</v>
      </c>
    </row>
    <row r="65" spans="1:7" x14ac:dyDescent="0.2">
      <c r="A65" s="388">
        <v>44562</v>
      </c>
      <c r="B65" s="389">
        <v>2215.9409999999998</v>
      </c>
      <c r="C65" s="389">
        <f>MIN($B$29,$B$41,$B$53,$B$65,$B$77)</f>
        <v>1993.9960000000001</v>
      </c>
      <c r="D65" s="389">
        <f>MAX($B$29,$B$41,$B$53,$B$65,$B$77)</f>
        <v>2634.9670000000001</v>
      </c>
      <c r="E65" s="389">
        <f t="shared" si="0"/>
        <v>640.971</v>
      </c>
      <c r="F65" s="389">
        <f>AVERAGE($B$29,$B$41,$B$53,$B$65,$B$77)</f>
        <v>2386.2188000000001</v>
      </c>
      <c r="G65" s="22">
        <f t="shared" si="1"/>
        <v>-7.1358837672387931E-2</v>
      </c>
    </row>
    <row r="66" spans="1:7" x14ac:dyDescent="0.2">
      <c r="A66" s="388">
        <v>44593</v>
      </c>
      <c r="B66" s="389">
        <v>1562.018</v>
      </c>
      <c r="C66" s="389">
        <f>MIN($B$30,$B$42,$B$54,$B$66,$B$78)</f>
        <v>1426.21</v>
      </c>
      <c r="D66" s="389">
        <f>MAX($B$30,$B$42,$B$54,$B$66,$B$78)</f>
        <v>2080.8829999999998</v>
      </c>
      <c r="E66" s="389">
        <f t="shared" si="0"/>
        <v>654.67299999999977</v>
      </c>
      <c r="F66" s="389">
        <f>AVERAGE($B$30,$B$42,$B$54,$B$66,$B$78)</f>
        <v>1800.1023999999998</v>
      </c>
      <c r="G66" s="22">
        <f t="shared" si="1"/>
        <v>-0.13226158689638978</v>
      </c>
    </row>
    <row r="67" spans="1:7" x14ac:dyDescent="0.2">
      <c r="A67" s="388">
        <v>44621</v>
      </c>
      <c r="B67" s="389">
        <v>1401.4649999999999</v>
      </c>
      <c r="C67" s="389">
        <f>MIN($B$31,$B$43,$B$55,$B$67,$B$79)</f>
        <v>1184.8900000000001</v>
      </c>
      <c r="D67" s="389">
        <f>MAX($B$31,$B$43,$B$55,$B$67,$B$79)</f>
        <v>2029.3589999999999</v>
      </c>
      <c r="E67" s="389">
        <f t="shared" si="0"/>
        <v>844.46899999999982</v>
      </c>
      <c r="F67" s="389">
        <f>AVERAGE($B$31,$B$43,$B$55,$B$67,$B$79)</f>
        <v>1653.3668000000002</v>
      </c>
      <c r="G67" s="22">
        <f t="shared" si="1"/>
        <v>-0.15235687567937151</v>
      </c>
    </row>
    <row r="68" spans="1:7" x14ac:dyDescent="0.2">
      <c r="A68" s="388">
        <v>44652</v>
      </c>
      <c r="B68" s="389">
        <v>1611.7650000000001</v>
      </c>
      <c r="C68" s="389">
        <f>MIN($B$32,$B$44,$B$56,$B$68,$B$80)</f>
        <v>1559.4010000000001</v>
      </c>
      <c r="D68" s="389">
        <f>MAX($B$32,$B$44,$B$56,$B$68,$B$80)</f>
        <v>2332.4929999999999</v>
      </c>
      <c r="E68" s="389">
        <f t="shared" si="0"/>
        <v>773.09199999999987</v>
      </c>
      <c r="F68" s="389">
        <f>AVERAGE($B$32,$B$44,$B$56,$B$68,$B$80)</f>
        <v>1919.0306</v>
      </c>
      <c r="G68" s="22">
        <f t="shared" si="1"/>
        <v>-0.16011500806709389</v>
      </c>
    </row>
    <row r="69" spans="1:7" x14ac:dyDescent="0.2">
      <c r="A69" s="388">
        <v>44682</v>
      </c>
      <c r="B69" s="389">
        <v>2001.915</v>
      </c>
      <c r="C69" s="389">
        <f>MIN($B$33,$B$45,$B$57,$B$69,$B$81)</f>
        <v>2001.915</v>
      </c>
      <c r="D69" s="389">
        <f>MAX($B$33,$B$45,$B$57,$B$69,$B$81)</f>
        <v>2777.5839999999998</v>
      </c>
      <c r="E69" s="389">
        <f t="shared" si="0"/>
        <v>775.66899999999987</v>
      </c>
      <c r="F69" s="389">
        <f>AVERAGE($B$33,$B$45,$B$57,$B$69,$B$81)</f>
        <v>2351.3801999999996</v>
      </c>
      <c r="G69" s="22">
        <f t="shared" si="1"/>
        <v>-0.14862130760478454</v>
      </c>
    </row>
    <row r="70" spans="1:7" x14ac:dyDescent="0.2">
      <c r="A70" s="388">
        <v>44713</v>
      </c>
      <c r="B70" s="389">
        <v>2325.3209999999999</v>
      </c>
      <c r="C70" s="389">
        <f>MIN($B$34,$B$46,$B$58,$B$70,$B$82)</f>
        <v>2325.3209999999999</v>
      </c>
      <c r="D70" s="389">
        <f>MAX($B$34,$B$46,$B$58,$B$70,$B$82)</f>
        <v>3133.0949999999998</v>
      </c>
      <c r="E70" s="389">
        <f t="shared" si="0"/>
        <v>807.77399999999989</v>
      </c>
      <c r="F70" s="389">
        <f>AVERAGE($B$34,$B$46,$B$58,$B$70,$B$82)</f>
        <v>2681.1902</v>
      </c>
      <c r="G70" s="22">
        <f t="shared" si="1"/>
        <v>-0.1327280697952723</v>
      </c>
    </row>
    <row r="71" spans="1:7" x14ac:dyDescent="0.2">
      <c r="A71" s="388">
        <v>44743</v>
      </c>
      <c r="B71" s="389">
        <v>2505.1219999999998</v>
      </c>
      <c r="C71" s="389">
        <f>MIN($B$35,$B$47,$B$59,$B$71,$B$83)</f>
        <v>2505.1219999999998</v>
      </c>
      <c r="D71" s="389">
        <f>MAX($B$35,$B$47,$B$59,$B$71,$B$83)</f>
        <v>3293.549</v>
      </c>
      <c r="E71" s="389">
        <f t="shared" si="0"/>
        <v>788.42700000000013</v>
      </c>
      <c r="F71" s="389">
        <f>AVERAGE($B$35,$B$47,$B$59,$B$71,$B$83)</f>
        <v>2860.5553999999997</v>
      </c>
      <c r="G71" s="22">
        <f t="shared" si="1"/>
        <v>-0.1242532831211729</v>
      </c>
    </row>
    <row r="72" spans="1:7" x14ac:dyDescent="0.2">
      <c r="A72" s="388">
        <v>44774</v>
      </c>
      <c r="B72" s="389">
        <v>2709.422</v>
      </c>
      <c r="C72" s="389">
        <f>MIN($B$36,$B$48,$B$60,$B$72,$B$84)</f>
        <v>2709.422</v>
      </c>
      <c r="D72" s="389">
        <f>MAX($B$36,$B$48,$B$60,$B$72,$B$84)</f>
        <v>3522.2159999999999</v>
      </c>
      <c r="E72" s="389">
        <f t="shared" si="0"/>
        <v>812.79399999999987</v>
      </c>
      <c r="F72" s="389">
        <f>AVERAGE($B$36,$B$48,$B$60,$B$72,$B$84)</f>
        <v>3062.9326000000001</v>
      </c>
      <c r="G72" s="22">
        <f t="shared" si="1"/>
        <v>-0.11541572935689148</v>
      </c>
    </row>
    <row r="73" spans="1:7" x14ac:dyDescent="0.2">
      <c r="A73" s="388">
        <v>44805</v>
      </c>
      <c r="B73" s="389">
        <v>3145.643</v>
      </c>
      <c r="C73" s="389">
        <f>MIN($B$37,$B$49,$B$61,$B$73,$B$85)</f>
        <v>3145.643</v>
      </c>
      <c r="D73" s="389">
        <f>MAX($B$37,$B$49,$B$61,$B$73,$B$85)</f>
        <v>3839.8359999999998</v>
      </c>
      <c r="E73" s="389">
        <f t="shared" si="0"/>
        <v>694.19299999999976</v>
      </c>
      <c r="F73" s="389">
        <f>AVERAGE($B$37,$B$49,$B$61,$B$73,$B$85)</f>
        <v>3439.2464</v>
      </c>
      <c r="G73" s="22">
        <f t="shared" si="1"/>
        <v>-8.5368527244805703E-2</v>
      </c>
    </row>
    <row r="74" spans="1:7" x14ac:dyDescent="0.2">
      <c r="A74" s="388">
        <v>44835</v>
      </c>
      <c r="B74" s="389">
        <v>3569.384</v>
      </c>
      <c r="C74" s="389">
        <f>MIN($B$38,$B$50,$B$62,$B$74,$B$86)</f>
        <v>3569.384</v>
      </c>
      <c r="D74" s="389">
        <f>MAX($B$38,$B$50,$B$62,$B$74,$B$86)</f>
        <v>3928.5030000000002</v>
      </c>
      <c r="E74" s="389">
        <f t="shared" si="0"/>
        <v>359.11900000000014</v>
      </c>
      <c r="F74" s="389">
        <f>AVERAGE($B$38,$B$50,$B$62,$B$74,$B$86)</f>
        <v>3746.9394000000002</v>
      </c>
      <c r="G74" s="22">
        <f t="shared" si="1"/>
        <v>-4.738678186255163E-2</v>
      </c>
    </row>
    <row r="75" spans="1:7" x14ac:dyDescent="0.2">
      <c r="A75" s="388">
        <v>44866</v>
      </c>
      <c r="B75" s="389">
        <v>3501.05</v>
      </c>
      <c r="C75" s="389">
        <f>MIN($B$39,$B$51,$B$63,$B$75,$B$87)</f>
        <v>3501.05</v>
      </c>
      <c r="D75" s="389">
        <f>MAX($B$39,$B$51,$B$63,$B$75,$B$87)</f>
        <v>3931.616</v>
      </c>
      <c r="E75" s="389">
        <f t="shared" si="0"/>
        <v>430.5659999999998</v>
      </c>
      <c r="F75" s="389">
        <f>AVERAGE($B$39,$B$51,$B$63,$B$75,$B$87)</f>
        <v>3663.5430000000001</v>
      </c>
      <c r="G75" s="22">
        <f t="shared" si="1"/>
        <v>-4.435405835280215E-2</v>
      </c>
    </row>
    <row r="76" spans="1:7" x14ac:dyDescent="0.2">
      <c r="A76" s="388">
        <v>44896</v>
      </c>
      <c r="B76" s="389">
        <v>2925.38</v>
      </c>
      <c r="C76" s="389">
        <f>MIN($B$40,$B$52,$B$64,$B$76,$B$88)</f>
        <v>2925.38</v>
      </c>
      <c r="D76" s="389">
        <f>MAX($B$40,$B$52,$B$64,$B$76,$B$88)</f>
        <v>3457.4810000000002</v>
      </c>
      <c r="E76" s="389">
        <f t="shared" si="0"/>
        <v>532.10100000000011</v>
      </c>
      <c r="F76" s="389">
        <f>AVERAGE($B$40,$B$52,$B$64,$B$76,$B$88)</f>
        <v>3224.4133999999999</v>
      </c>
      <c r="G76" s="22">
        <f t="shared" si="1"/>
        <v>-9.2740403572321051E-2</v>
      </c>
    </row>
    <row r="77" spans="1:7" x14ac:dyDescent="0.2">
      <c r="A77" s="388">
        <v>44927</v>
      </c>
      <c r="B77" s="389">
        <v>2470.0149999999999</v>
      </c>
      <c r="C77" s="389">
        <f>MIN($B$29,$B$41,$B$53,$B$65,$B$77)</f>
        <v>1993.9960000000001</v>
      </c>
      <c r="D77" s="389">
        <f>MAX($B$29,$B$41,$B$53,$B$65,$B$77)</f>
        <v>2634.9670000000001</v>
      </c>
      <c r="E77" s="389">
        <f t="shared" si="0"/>
        <v>640.971</v>
      </c>
      <c r="F77" s="389">
        <f>AVERAGE($B$29,$B$41,$B$53,$B$65,$B$77)</f>
        <v>2386.2188000000001</v>
      </c>
      <c r="G77" s="22">
        <f t="shared" si="1"/>
        <v>3.5116729446603934E-2</v>
      </c>
    </row>
    <row r="78" spans="1:7" x14ac:dyDescent="0.2">
      <c r="A78" s="388">
        <v>44958</v>
      </c>
      <c r="B78" s="389">
        <v>2072.183</v>
      </c>
      <c r="C78" s="389">
        <f>MIN($B$30,$B$42,$B$54,$B$66,$B$78)</f>
        <v>1426.21</v>
      </c>
      <c r="D78" s="389">
        <f>MAX($B$30,$B$42,$B$54,$B$66,$B$78)</f>
        <v>2080.8829999999998</v>
      </c>
      <c r="E78" s="389">
        <f t="shared" si="0"/>
        <v>654.67299999999977</v>
      </c>
      <c r="F78" s="389">
        <f>AVERAGE($B$30,$B$42,$B$54,$B$66,$B$78)</f>
        <v>1800.1023999999998</v>
      </c>
      <c r="G78" s="22">
        <f t="shared" si="1"/>
        <v>0.15114729028748597</v>
      </c>
    </row>
    <row r="79" spans="1:7" x14ac:dyDescent="0.2">
      <c r="A79" s="388">
        <v>44986</v>
      </c>
      <c r="B79" s="389">
        <v>1849.895</v>
      </c>
      <c r="C79" s="389">
        <f>MIN($B$31,$B$43,$B$55,$B$67,$B$79)</f>
        <v>1184.8900000000001</v>
      </c>
      <c r="D79" s="389">
        <f>MAX($B$31,$B$43,$B$55,$B$67,$B$79)</f>
        <v>2029.3589999999999</v>
      </c>
      <c r="E79" s="389">
        <f t="shared" si="0"/>
        <v>844.46899999999982</v>
      </c>
      <c r="F79" s="389">
        <f>AVERAGE($B$31,$B$43,$B$55,$B$67,$B$79)</f>
        <v>1653.3668000000002</v>
      </c>
      <c r="G79" s="22">
        <f t="shared" si="1"/>
        <v>0.118865456836317</v>
      </c>
    </row>
    <row r="80" spans="1:7" x14ac:dyDescent="0.2">
      <c r="A80" s="388">
        <v>45017</v>
      </c>
      <c r="B80" s="389">
        <v>2116.4609999999998</v>
      </c>
      <c r="C80" s="389">
        <f>MIN($B$32,$B$44,$B$56,$B$68,$B$80)</f>
        <v>1559.4010000000001</v>
      </c>
      <c r="D80" s="389">
        <f>MAX($B$32,$B$44,$B$56,$B$68,$B$80)</f>
        <v>2332.4929999999999</v>
      </c>
      <c r="E80" s="389">
        <f t="shared" si="0"/>
        <v>773.09199999999987</v>
      </c>
      <c r="F80" s="389">
        <f>AVERAGE($B$32,$B$44,$B$56,$B$68,$B$80)</f>
        <v>1919.0306</v>
      </c>
      <c r="G80" s="22">
        <f t="shared" si="1"/>
        <v>0.10288027715660175</v>
      </c>
    </row>
    <row r="81" spans="1:7" x14ac:dyDescent="0.2">
      <c r="A81" s="388">
        <v>45047</v>
      </c>
      <c r="B81" s="389">
        <v>2556.48</v>
      </c>
      <c r="C81" s="389">
        <f>MIN($B$33,$B$45,$B$57,$B$69,$B$81)</f>
        <v>2001.915</v>
      </c>
      <c r="D81" s="389">
        <f>MAX($B$33,$B$45,$B$57,$B$69,$B$81)</f>
        <v>2777.5839999999998</v>
      </c>
      <c r="E81" s="389">
        <f t="shared" si="0"/>
        <v>775.66899999999987</v>
      </c>
      <c r="F81" s="389">
        <f>AVERAGE($B$33,$B$45,$B$57,$B$69,$B$81)</f>
        <v>2351.3801999999996</v>
      </c>
      <c r="G81" s="22">
        <f t="shared" si="1"/>
        <v>8.7225281560166401E-2</v>
      </c>
    </row>
    <row r="82" spans="1:7" x14ac:dyDescent="0.2">
      <c r="A82" s="388">
        <v>45078</v>
      </c>
      <c r="B82" s="389">
        <v>2901.6610000000001</v>
      </c>
      <c r="C82" s="389">
        <f>MIN($B$34,$B$46,$B$58,$B$70,$B$82)</f>
        <v>2325.3209999999999</v>
      </c>
      <c r="D82" s="389">
        <f>MAX($B$34,$B$46,$B$58,$B$70,$B$82)</f>
        <v>3133.0949999999998</v>
      </c>
      <c r="E82" s="389">
        <f t="shared" si="0"/>
        <v>807.77399999999989</v>
      </c>
      <c r="F82" s="389">
        <f>AVERAGE($B$34,$B$46,$B$58,$B$70,$B$82)</f>
        <v>2681.1902</v>
      </c>
      <c r="G82" s="22">
        <f t="shared" si="1"/>
        <v>8.2228705744187724E-2</v>
      </c>
    </row>
    <row r="83" spans="1:7" x14ac:dyDescent="0.2">
      <c r="A83" s="388">
        <v>45108</v>
      </c>
      <c r="B83" s="389">
        <v>3035.1959999999999</v>
      </c>
      <c r="C83" s="389">
        <f>MIN($B$35,$B$47,$B$59,$B$71,$B$83)</f>
        <v>2505.1219999999998</v>
      </c>
      <c r="D83" s="389">
        <f>MAX($B$35,$B$47,$B$59,$B$71,$B$83)</f>
        <v>3293.549</v>
      </c>
      <c r="E83" s="389">
        <f t="shared" si="0"/>
        <v>788.42700000000013</v>
      </c>
      <c r="F83" s="389">
        <f>AVERAGE($B$35,$B$47,$B$59,$B$71,$B$83)</f>
        <v>2860.5553999999997</v>
      </c>
      <c r="G83" s="22">
        <f t="shared" si="1"/>
        <v>6.1051290948604064E-2</v>
      </c>
    </row>
    <row r="84" spans="1:7" x14ac:dyDescent="0.2">
      <c r="A84" s="388">
        <v>45139</v>
      </c>
      <c r="B84" s="389">
        <v>3167.9470000000001</v>
      </c>
      <c r="C84" s="389">
        <f>MIN($B$36,$B$48,$B$60,$B$72,$B$84)</f>
        <v>2709.422</v>
      </c>
      <c r="D84" s="389">
        <f>MAX($B$36,$B$48,$B$60,$B$72,$B$84)</f>
        <v>3522.2159999999999</v>
      </c>
      <c r="E84" s="389">
        <f t="shared" si="0"/>
        <v>812.79399999999987</v>
      </c>
      <c r="F84" s="389">
        <f>AVERAGE($B$36,$B$48,$B$60,$B$72,$B$84)</f>
        <v>3062.9326000000001</v>
      </c>
      <c r="G84" s="22">
        <f t="shared" si="1"/>
        <v>3.4285573244412948E-2</v>
      </c>
    </row>
    <row r="85" spans="1:7" x14ac:dyDescent="0.2">
      <c r="A85" s="388">
        <v>45170</v>
      </c>
      <c r="B85" s="389">
        <v>3489.8319999999999</v>
      </c>
      <c r="C85" s="389">
        <f>MIN($B$37,$B$49,$B$61,$B$73,$B$85)</f>
        <v>3145.643</v>
      </c>
      <c r="D85" s="389">
        <f>MAX($B$37,$B$49,$B$61,$B$73,$B$85)</f>
        <v>3839.8359999999998</v>
      </c>
      <c r="E85" s="389">
        <f t="shared" si="0"/>
        <v>694.19299999999976</v>
      </c>
      <c r="F85" s="389">
        <f>AVERAGE($B$37,$B$49,$B$61,$B$73,$B$85)</f>
        <v>3439.2464</v>
      </c>
      <c r="G85" s="22">
        <f t="shared" si="1"/>
        <v>1.4708338431349333E-2</v>
      </c>
    </row>
    <row r="86" spans="1:7" x14ac:dyDescent="0.2">
      <c r="A86" s="388">
        <v>45200</v>
      </c>
      <c r="B86" s="389">
        <v>3809.3820000000001</v>
      </c>
      <c r="C86" s="389">
        <f>MIN($B$38,$B$50,$B$62,$B$74,$B$86)</f>
        <v>3569.384</v>
      </c>
      <c r="D86" s="389">
        <f>MAX($B$38,$B$50,$B$62,$B$74,$B$86)</f>
        <v>3928.5030000000002</v>
      </c>
      <c r="E86" s="389">
        <f t="shared" si="0"/>
        <v>359.11900000000014</v>
      </c>
      <c r="F86" s="389">
        <f>AVERAGE($B$38,$B$50,$B$62,$B$74,$B$86)</f>
        <v>3746.9394000000002</v>
      </c>
      <c r="G86" s="22">
        <f t="shared" si="1"/>
        <v>1.6664961274793999E-2</v>
      </c>
    </row>
    <row r="87" spans="1:7" x14ac:dyDescent="0.2">
      <c r="A87" s="388">
        <v>45231</v>
      </c>
      <c r="B87" s="389">
        <v>3742.2449999999999</v>
      </c>
      <c r="C87" s="389">
        <f>MIN($B$39,$B$51,$B$63,$B$75,$B$87)</f>
        <v>3501.05</v>
      </c>
      <c r="D87" s="389">
        <f>MAX($B$39,$B$51,$B$63,$B$75,$B$87)</f>
        <v>3931.616</v>
      </c>
      <c r="E87" s="389">
        <f t="shared" si="0"/>
        <v>430.5659999999998</v>
      </c>
      <c r="F87" s="389">
        <f>AVERAGE($B$39,$B$51,$B$63,$B$75,$B$87)</f>
        <v>3663.5430000000001</v>
      </c>
      <c r="G87" s="22">
        <f t="shared" si="1"/>
        <v>2.1482482940694325E-2</v>
      </c>
    </row>
    <row r="88" spans="1:7" x14ac:dyDescent="0.2">
      <c r="A88" s="388">
        <v>45261</v>
      </c>
      <c r="B88" s="389">
        <v>3457.4810000000002</v>
      </c>
      <c r="C88" s="389">
        <f>MIN($B$40,$B$52,$B$64,$B$76,$B$88)</f>
        <v>2925.38</v>
      </c>
      <c r="D88" s="389">
        <f>MAX($B$40,$B$52,$B$64,$B$76,$B$88)</f>
        <v>3457.4810000000002</v>
      </c>
      <c r="E88" s="389">
        <f t="shared" si="0"/>
        <v>532.10100000000011</v>
      </c>
      <c r="F88" s="389">
        <f>AVERAGE($B$40,$B$52,$B$64,$B$76,$B$88)</f>
        <v>3224.4133999999999</v>
      </c>
      <c r="G88" s="22">
        <f t="shared" si="1"/>
        <v>7.2282170766316822E-2</v>
      </c>
    </row>
    <row r="89" spans="1:7" x14ac:dyDescent="0.2">
      <c r="A89" s="388">
        <v>45292</v>
      </c>
      <c r="B89" s="389">
        <v>2611.364</v>
      </c>
      <c r="C89" s="389">
        <f>MIN($B$29,$B$41,$B$53,$B$65,$B$77)</f>
        <v>1993.9960000000001</v>
      </c>
      <c r="D89" s="389">
        <f>MAX($B$29,$B$41,$B$53,$B$65,$B$77)</f>
        <v>2634.9670000000001</v>
      </c>
      <c r="E89" s="389">
        <f t="shared" si="0"/>
        <v>640.971</v>
      </c>
      <c r="F89" s="389">
        <f>AVERAGE($B$29,$B$41,$B$53,$B$65,$B$77)</f>
        <v>2386.2188000000001</v>
      </c>
      <c r="G89" s="22">
        <f t="shared" si="1"/>
        <v>9.4352286554778564E-2</v>
      </c>
    </row>
    <row r="90" spans="1:7" x14ac:dyDescent="0.2">
      <c r="A90" s="388">
        <v>45323</v>
      </c>
      <c r="B90" s="389">
        <v>2349.6779999999999</v>
      </c>
      <c r="C90" s="389">
        <f>MIN($B$30,$B$42,$B$54,$B$66,$B$78)</f>
        <v>1426.21</v>
      </c>
      <c r="D90" s="389">
        <f>MAX($B$30,$B$42,$B$54,$B$66,$B$78)</f>
        <v>2080.8829999999998</v>
      </c>
      <c r="E90" s="389">
        <f t="shared" si="0"/>
        <v>654.67299999999977</v>
      </c>
      <c r="F90" s="389">
        <f>AVERAGE($B$30,$B$42,$B$54,$B$66,$B$78)</f>
        <v>1800.1023999999998</v>
      </c>
      <c r="G90" s="22">
        <f t="shared" si="1"/>
        <v>0.30530240946292841</v>
      </c>
    </row>
    <row r="91" spans="1:7" x14ac:dyDescent="0.2">
      <c r="A91" s="388">
        <v>45352</v>
      </c>
      <c r="B91" s="389">
        <v>2306.0540000000001</v>
      </c>
      <c r="C91" s="389">
        <f>MIN($B$31,$B$43,$B$55,$B$67,$B$79)</f>
        <v>1184.8900000000001</v>
      </c>
      <c r="D91" s="389">
        <f>MAX($B$31,$B$43,$B$55,$B$67,$B$79)</f>
        <v>2029.3589999999999</v>
      </c>
      <c r="E91" s="389">
        <f t="shared" si="0"/>
        <v>844.46899999999982</v>
      </c>
      <c r="F91" s="389">
        <f>AVERAGE($B$31,$B$43,$B$55,$B$67,$B$79)</f>
        <v>1653.3668000000002</v>
      </c>
      <c r="G91" s="22">
        <f t="shared" si="1"/>
        <v>0.39476249311405054</v>
      </c>
    </row>
    <row r="92" spans="1:7" x14ac:dyDescent="0.2">
      <c r="A92" s="388">
        <v>45383</v>
      </c>
      <c r="B92" s="389">
        <v>2562.4470000000001</v>
      </c>
      <c r="C92" s="389">
        <f>MIN($B$32,$B$44,$B$56,$B$68,$B$80)</f>
        <v>1559.4010000000001</v>
      </c>
      <c r="D92" s="389">
        <f>MAX($B$32,$B$44,$B$56,$B$68,$B$80)</f>
        <v>2332.4929999999999</v>
      </c>
      <c r="E92" s="389">
        <f t="shared" si="0"/>
        <v>773.09199999999987</v>
      </c>
      <c r="F92" s="389">
        <f>AVERAGE($B$32,$B$44,$B$56,$B$68,$B$80)</f>
        <v>1919.0306</v>
      </c>
      <c r="G92" s="22">
        <f t="shared" si="1"/>
        <v>0.33528199081348675</v>
      </c>
    </row>
    <row r="93" spans="1:7" x14ac:dyDescent="0.2">
      <c r="A93" s="388">
        <v>45413</v>
      </c>
      <c r="B93" s="389">
        <v>2923.1750000000002</v>
      </c>
      <c r="C93" s="389">
        <f>MIN($B$33,$B$45,$B$57,$B$69,$B$81)</f>
        <v>2001.915</v>
      </c>
      <c r="D93" s="389">
        <f>MAX($B$33,$B$45,$B$57,$B$69,$B$81)</f>
        <v>2777.5839999999998</v>
      </c>
      <c r="E93" s="389">
        <f t="shared" ref="E93:E112" si="2">D93-C93</f>
        <v>775.66899999999987</v>
      </c>
      <c r="F93" s="389">
        <f>AVERAGE($B$33,$B$45,$B$57,$B$69,$B$81)</f>
        <v>2351.3801999999996</v>
      </c>
      <c r="G93" s="22">
        <f t="shared" ref="G93:G112" si="3">B93/F93-1</f>
        <v>0.24317411535573896</v>
      </c>
    </row>
    <row r="94" spans="1:7" x14ac:dyDescent="0.2">
      <c r="A94" s="388">
        <v>45444</v>
      </c>
      <c r="B94" s="389">
        <v>3174.9569999999999</v>
      </c>
      <c r="C94" s="389">
        <f>MIN($B$34,$B$46,$B$58,$B$70,$B$82)</f>
        <v>2325.3209999999999</v>
      </c>
      <c r="D94" s="389">
        <f>MAX($B$34,$B$46,$B$58,$B$70,$B$82)</f>
        <v>3133.0949999999998</v>
      </c>
      <c r="E94" s="389">
        <f t="shared" si="2"/>
        <v>807.77399999999989</v>
      </c>
      <c r="F94" s="389">
        <f>AVERAGE($B$34,$B$46,$B$58,$B$70,$B$82)</f>
        <v>2681.1902</v>
      </c>
      <c r="G94" s="22">
        <f t="shared" si="3"/>
        <v>0.18415955719963462</v>
      </c>
    </row>
    <row r="95" spans="1:7" x14ac:dyDescent="0.2">
      <c r="A95" s="388">
        <v>45474</v>
      </c>
      <c r="B95" s="389">
        <v>3293.578</v>
      </c>
      <c r="C95" s="389">
        <f>MIN($B$35,$B$47,$B$59,$B$71,$B$83)</f>
        <v>2505.1219999999998</v>
      </c>
      <c r="D95" s="389">
        <f>MAX($B$35,$B$47,$B$59,$B$71,$B$83)</f>
        <v>3293.549</v>
      </c>
      <c r="E95" s="389">
        <f t="shared" si="2"/>
        <v>788.42700000000013</v>
      </c>
      <c r="F95" s="389">
        <f>AVERAGE($B$35,$B$47,$B$59,$B$71,$B$83)</f>
        <v>2860.5553999999997</v>
      </c>
      <c r="G95" s="22">
        <f t="shared" si="3"/>
        <v>0.15137710669753157</v>
      </c>
    </row>
    <row r="96" spans="1:7" x14ac:dyDescent="0.2">
      <c r="A96" s="388">
        <v>45505</v>
      </c>
      <c r="B96" s="389">
        <v>3370.22</v>
      </c>
      <c r="C96" s="389">
        <f>MIN($B$36,$B$48,$B$60,$B$72,$B$84)</f>
        <v>2709.422</v>
      </c>
      <c r="D96" s="389">
        <f>MAX($B$36,$B$48,$B$60,$B$72,$B$84)</f>
        <v>3522.2159999999999</v>
      </c>
      <c r="E96" s="389">
        <f t="shared" si="2"/>
        <v>812.79399999999987</v>
      </c>
      <c r="F96" s="389">
        <f>AVERAGE($B$36,$B$48,$B$60,$B$72,$B$84)</f>
        <v>3062.9326000000001</v>
      </c>
      <c r="G96" s="22">
        <f t="shared" si="3"/>
        <v>0.10032457129484329</v>
      </c>
    </row>
    <row r="97" spans="1:7" x14ac:dyDescent="0.2">
      <c r="A97" s="388">
        <v>45536</v>
      </c>
      <c r="B97" s="389">
        <v>3616.306</v>
      </c>
      <c r="C97" s="389">
        <f>MIN($B$37,$B$49,$B$61,$B$73,$B$85)</f>
        <v>3145.643</v>
      </c>
      <c r="D97" s="389">
        <f>MAX($B$37,$B$49,$B$61,$B$73,$B$85)</f>
        <v>3839.8359999999998</v>
      </c>
      <c r="E97" s="389">
        <f t="shared" si="2"/>
        <v>694.19299999999976</v>
      </c>
      <c r="F97" s="389">
        <f>AVERAGE($B$37,$B$49,$B$61,$B$73,$B$85)</f>
        <v>3439.2464</v>
      </c>
      <c r="G97" s="22">
        <f t="shared" si="3"/>
        <v>5.1482092123437351E-2</v>
      </c>
    </row>
    <row r="98" spans="1:7" x14ac:dyDescent="0.2">
      <c r="A98" s="388">
        <v>45566</v>
      </c>
      <c r="B98" s="389">
        <v>3952.7624286</v>
      </c>
      <c r="C98" s="389">
        <f>MIN($B$38,$B$50,$B$62,$B$74,$B$86)</f>
        <v>3569.384</v>
      </c>
      <c r="D98" s="389">
        <f>MAX($B$38,$B$50,$B$62,$B$74,$B$86)</f>
        <v>3928.5030000000002</v>
      </c>
      <c r="E98" s="389">
        <f t="shared" si="2"/>
        <v>359.11900000000014</v>
      </c>
      <c r="F98" s="389">
        <f>AVERAGE($B$38,$B$50,$B$62,$B$74,$B$86)</f>
        <v>3746.9394000000002</v>
      </c>
      <c r="G98" s="22">
        <f t="shared" si="3"/>
        <v>5.4930973423269025E-2</v>
      </c>
    </row>
    <row r="99" spans="1:7" x14ac:dyDescent="0.2">
      <c r="A99" s="388">
        <v>45597</v>
      </c>
      <c r="B99" s="389">
        <v>3958.2461429</v>
      </c>
      <c r="C99" s="389">
        <f>MIN($B$39,$B$51,$B$63,$B$75,$B$87)</f>
        <v>3501.05</v>
      </c>
      <c r="D99" s="389">
        <f>MAX($B$39,$B$51,$B$63,$B$75,$B$87)</f>
        <v>3931.616</v>
      </c>
      <c r="E99" s="389">
        <f t="shared" si="2"/>
        <v>430.5659999999998</v>
      </c>
      <c r="F99" s="389">
        <f>AVERAGE($B$39,$B$51,$B$63,$B$75,$B$87)</f>
        <v>3663.5430000000001</v>
      </c>
      <c r="G99" s="22">
        <f t="shared" si="3"/>
        <v>8.0442113795306858E-2</v>
      </c>
    </row>
    <row r="100" spans="1:7" x14ac:dyDescent="0.2">
      <c r="A100" s="388">
        <v>45627</v>
      </c>
      <c r="B100" s="389">
        <v>3371.2109999999998</v>
      </c>
      <c r="C100" s="389">
        <f>MIN($B$40,$B$52,$B$64,$B$76,$B$88)</f>
        <v>2925.38</v>
      </c>
      <c r="D100" s="389">
        <f>MAX($B$40,$B$52,$B$64,$B$76,$B$88)</f>
        <v>3457.4810000000002</v>
      </c>
      <c r="E100" s="389">
        <f t="shared" si="2"/>
        <v>532.10100000000011</v>
      </c>
      <c r="F100" s="389">
        <f>AVERAGE($B$40,$B$52,$B$64,$B$76,$B$88)</f>
        <v>3224.4133999999999</v>
      </c>
      <c r="G100" s="22">
        <f t="shared" si="3"/>
        <v>4.552691661683328E-2</v>
      </c>
    </row>
    <row r="101" spans="1:7" x14ac:dyDescent="0.2">
      <c r="A101" s="388">
        <v>45658</v>
      </c>
      <c r="B101" s="389">
        <v>2596.8560000000002</v>
      </c>
      <c r="C101" s="389">
        <f>MIN($B$29,$B$41,$B$53,$B$65,$B$77)</f>
        <v>1993.9960000000001</v>
      </c>
      <c r="D101" s="389">
        <f>MAX($B$29,$B$41,$B$53,$B$65,$B$77)</f>
        <v>2634.9670000000001</v>
      </c>
      <c r="E101" s="389">
        <f t="shared" si="2"/>
        <v>640.971</v>
      </c>
      <c r="F101" s="389">
        <f>AVERAGE($B$29,$B$41,$B$53,$B$65,$B$77)</f>
        <v>2386.2188000000001</v>
      </c>
      <c r="G101" s="22">
        <f t="shared" si="3"/>
        <v>8.8272374687518251E-2</v>
      </c>
    </row>
    <row r="102" spans="1:7" x14ac:dyDescent="0.2">
      <c r="A102" s="388">
        <v>45689</v>
      </c>
      <c r="B102" s="389">
        <v>2081.1770000000001</v>
      </c>
      <c r="C102" s="389">
        <f>MIN($B$30,$B$42,$B$54,$B$66,$B$78)</f>
        <v>1426.21</v>
      </c>
      <c r="D102" s="389">
        <f>MAX($B$30,$B$42,$B$54,$B$66,$B$78)</f>
        <v>2080.8829999999998</v>
      </c>
      <c r="E102" s="389">
        <f t="shared" si="2"/>
        <v>654.67299999999977</v>
      </c>
      <c r="F102" s="389">
        <f>AVERAGE($B$30,$B$42,$B$54,$B$66,$B$78)</f>
        <v>1800.1023999999998</v>
      </c>
      <c r="G102" s="22">
        <f t="shared" si="3"/>
        <v>0.15614367271550789</v>
      </c>
    </row>
    <row r="103" spans="1:7" x14ac:dyDescent="0.2">
      <c r="A103" s="388">
        <v>45717</v>
      </c>
      <c r="B103" s="389">
        <v>1920.24</v>
      </c>
      <c r="C103" s="389">
        <f>MIN($B$31,$B$43,$B$55,$B$67,$B$79)</f>
        <v>1184.8900000000001</v>
      </c>
      <c r="D103" s="389">
        <f>MAX($B$31,$B$43,$B$55,$B$67,$B$79)</f>
        <v>2029.3589999999999</v>
      </c>
      <c r="E103" s="389">
        <f t="shared" si="2"/>
        <v>844.46899999999982</v>
      </c>
      <c r="F103" s="389">
        <f>AVERAGE($B$31,$B$43,$B$55,$B$67,$B$79)</f>
        <v>1653.3668000000002</v>
      </c>
      <c r="G103" s="22">
        <f t="shared" si="3"/>
        <v>0.16141197464470669</v>
      </c>
    </row>
    <row r="104" spans="1:7" x14ac:dyDescent="0.2">
      <c r="A104" s="388">
        <v>45748</v>
      </c>
      <c r="B104" s="389">
        <v>2177.4259999999999</v>
      </c>
      <c r="C104" s="389">
        <f>MIN($B$32,$B$44,$B$56,$B$68,$B$80)</f>
        <v>1559.4010000000001</v>
      </c>
      <c r="D104" s="389">
        <f>MAX($B$32,$B$44,$B$56,$B$68,$B$80)</f>
        <v>2332.4929999999999</v>
      </c>
      <c r="E104" s="389">
        <f t="shared" si="2"/>
        <v>773.09199999999987</v>
      </c>
      <c r="F104" s="389">
        <f>AVERAGE($B$32,$B$44,$B$56,$B$68,$B$80)</f>
        <v>1919.0306</v>
      </c>
      <c r="G104" s="22">
        <f t="shared" si="3"/>
        <v>0.13464892117926608</v>
      </c>
    </row>
    <row r="105" spans="1:7" x14ac:dyDescent="0.2">
      <c r="A105" s="388">
        <v>45778</v>
      </c>
      <c r="B105" s="389">
        <v>2605.7890000000002</v>
      </c>
      <c r="C105" s="389">
        <f>MIN($B$33,$B$45,$B$57,$B$69,$B$81)</f>
        <v>2001.915</v>
      </c>
      <c r="D105" s="389">
        <f>MAX($B$33,$B$45,$B$57,$B$69,$B$81)</f>
        <v>2777.5839999999998</v>
      </c>
      <c r="E105" s="389">
        <f t="shared" si="2"/>
        <v>775.66899999999987</v>
      </c>
      <c r="F105" s="389">
        <f>AVERAGE($B$33,$B$45,$B$57,$B$69,$B$81)</f>
        <v>2351.3801999999996</v>
      </c>
      <c r="G105" s="22">
        <f t="shared" si="3"/>
        <v>0.1081955185299257</v>
      </c>
    </row>
    <row r="106" spans="1:7" x14ac:dyDescent="0.2">
      <c r="A106" s="388">
        <v>45809</v>
      </c>
      <c r="B106" s="389">
        <v>2917.2640000000001</v>
      </c>
      <c r="C106" s="389">
        <f>MIN($B$34,$B$46,$B$58,$B$70,$B$82)</f>
        <v>2325.3209999999999</v>
      </c>
      <c r="D106" s="389">
        <f>MAX($B$34,$B$46,$B$58,$B$70,$B$82)</f>
        <v>3133.0949999999998</v>
      </c>
      <c r="E106" s="389">
        <f t="shared" si="2"/>
        <v>807.77399999999989</v>
      </c>
      <c r="F106" s="389">
        <f>AVERAGE($B$34,$B$46,$B$58,$B$70,$B$82)</f>
        <v>2681.1902</v>
      </c>
      <c r="G106" s="22">
        <f t="shared" si="3"/>
        <v>8.8048136234423202E-2</v>
      </c>
    </row>
    <row r="107" spans="1:7" x14ac:dyDescent="0.2">
      <c r="A107" s="388">
        <v>45839</v>
      </c>
      <c r="B107" s="389">
        <v>3040.8690000000001</v>
      </c>
      <c r="C107" s="389">
        <f>MIN($B$35,$B$47,$B$59,$B$71,$B$83)</f>
        <v>2505.1219999999998</v>
      </c>
      <c r="D107" s="389">
        <f>MAX($B$35,$B$47,$B$59,$B$71,$B$83)</f>
        <v>3293.549</v>
      </c>
      <c r="E107" s="389">
        <f t="shared" si="2"/>
        <v>788.42700000000013</v>
      </c>
      <c r="F107" s="389">
        <f>AVERAGE($B$35,$B$47,$B$59,$B$71,$B$83)</f>
        <v>2860.5553999999997</v>
      </c>
      <c r="G107" s="22">
        <f t="shared" si="3"/>
        <v>6.3034472256681573E-2</v>
      </c>
    </row>
    <row r="108" spans="1:7" x14ac:dyDescent="0.2">
      <c r="A108" s="388">
        <v>45870</v>
      </c>
      <c r="B108" s="389">
        <v>3147.5149999999999</v>
      </c>
      <c r="C108" s="389">
        <f>MIN($B$36,$B$48,$B$60,$B$72,$B$84)</f>
        <v>2709.422</v>
      </c>
      <c r="D108" s="389">
        <f>MAX($B$36,$B$48,$B$60,$B$72,$B$84)</f>
        <v>3522.2159999999999</v>
      </c>
      <c r="E108" s="389">
        <f t="shared" si="2"/>
        <v>812.79399999999987</v>
      </c>
      <c r="F108" s="389">
        <f>AVERAGE($B$36,$B$48,$B$60,$B$72,$B$84)</f>
        <v>3062.9326000000001</v>
      </c>
      <c r="G108" s="22">
        <f t="shared" si="3"/>
        <v>2.7614842063452549E-2</v>
      </c>
    </row>
    <row r="109" spans="1:7" x14ac:dyDescent="0.2">
      <c r="A109" s="388">
        <v>45901</v>
      </c>
      <c r="B109" s="389">
        <v>3455.7429999999999</v>
      </c>
      <c r="C109" s="389">
        <f>MIN($B$37,$B$49,$B$61,$B$73,$B$85)</f>
        <v>3145.643</v>
      </c>
      <c r="D109" s="389">
        <f>MAX($B$37,$B$49,$B$61,$B$73,$B$85)</f>
        <v>3839.8359999999998</v>
      </c>
      <c r="E109" s="389">
        <f t="shared" si="2"/>
        <v>694.19299999999976</v>
      </c>
      <c r="F109" s="389">
        <f>AVERAGE($B$37,$B$49,$B$61,$B$73,$B$85)</f>
        <v>3439.2464</v>
      </c>
      <c r="G109" s="22">
        <f t="shared" si="3"/>
        <v>4.796574040173418E-3</v>
      </c>
    </row>
    <row r="110" spans="1:7" x14ac:dyDescent="0.2">
      <c r="A110" s="388">
        <v>45931</v>
      </c>
      <c r="B110" s="389">
        <v>3732.8119999999999</v>
      </c>
      <c r="C110" s="389">
        <f>MIN($B$38,$B$50,$B$62,$B$74,$B$86)</f>
        <v>3569.384</v>
      </c>
      <c r="D110" s="389">
        <f>MAX($B$38,$B$50,$B$62,$B$74,$B$86)</f>
        <v>3928.5030000000002</v>
      </c>
      <c r="E110" s="389">
        <f t="shared" si="2"/>
        <v>359.11900000000014</v>
      </c>
      <c r="F110" s="389">
        <f>AVERAGE($B$38,$B$50,$B$62,$B$74,$B$86)</f>
        <v>3746.9394000000002</v>
      </c>
      <c r="G110" s="22">
        <f t="shared" si="3"/>
        <v>-3.7703839031931752E-3</v>
      </c>
    </row>
    <row r="111" spans="1:7" x14ac:dyDescent="0.2">
      <c r="A111" s="388">
        <v>45962</v>
      </c>
      <c r="B111" s="389">
        <v>3665.3980000000001</v>
      </c>
      <c r="C111" s="389">
        <f>MIN($B$39,$B$51,$B$63,$B$75,$B$87)</f>
        <v>3501.05</v>
      </c>
      <c r="D111" s="389">
        <f>MAX($B$39,$B$51,$B$63,$B$75,$B$87)</f>
        <v>3931.616</v>
      </c>
      <c r="E111" s="389">
        <f t="shared" si="2"/>
        <v>430.5659999999998</v>
      </c>
      <c r="F111" s="389">
        <f>AVERAGE($B$39,$B$51,$B$63,$B$75,$B$87)</f>
        <v>3663.5430000000001</v>
      </c>
      <c r="G111" s="22">
        <f t="shared" si="3"/>
        <v>5.0634044693897984E-4</v>
      </c>
    </row>
    <row r="112" spans="1:7" x14ac:dyDescent="0.2">
      <c r="A112" s="390">
        <v>45992</v>
      </c>
      <c r="B112" s="389">
        <v>3159.681</v>
      </c>
      <c r="C112" s="391">
        <f>MIN($B$40,$B$52,$B$64,$B$76,$B$88)</f>
        <v>2925.38</v>
      </c>
      <c r="D112" s="391">
        <f>MAX($B$40,$B$52,$B$64,$B$76,$B$88)</f>
        <v>3457.4810000000002</v>
      </c>
      <c r="E112" s="391">
        <f t="shared" si="2"/>
        <v>532.10100000000011</v>
      </c>
      <c r="F112" s="391">
        <f>AVERAGE($B$40,$B$52,$B$64,$B$76,$B$88)</f>
        <v>3224.4133999999999</v>
      </c>
      <c r="G112" s="392">
        <f t="shared" si="3"/>
        <v>-2.0075713616622415E-2</v>
      </c>
    </row>
    <row r="113" spans="1:5" x14ac:dyDescent="0.2">
      <c r="A113" s="278" t="s">
        <v>1007</v>
      </c>
    </row>
    <row r="114" spans="1:5" x14ac:dyDescent="0.2">
      <c r="A114" t="s">
        <v>1019</v>
      </c>
    </row>
    <row r="115" spans="1:5" x14ac:dyDescent="0.2">
      <c r="A115" s="307" t="s">
        <v>1020</v>
      </c>
    </row>
    <row r="116" spans="1:5" x14ac:dyDescent="0.2">
      <c r="A116" s="287" t="s">
        <v>1011</v>
      </c>
    </row>
    <row r="117" spans="1:5" x14ac:dyDescent="0.2">
      <c r="A117" s="3"/>
      <c r="B117" s="58" t="s">
        <v>342</v>
      </c>
    </row>
    <row r="118" spans="1:5" x14ac:dyDescent="0.2">
      <c r="A118">
        <v>71</v>
      </c>
      <c r="B118" s="13">
        <v>0</v>
      </c>
      <c r="E118" s="1"/>
    </row>
    <row r="119" spans="1:5" x14ac:dyDescent="0.2">
      <c r="A119">
        <v>71</v>
      </c>
      <c r="B119" s="13">
        <v>5000</v>
      </c>
    </row>
    <row r="121" spans="1:5" x14ac:dyDescent="0.2">
      <c r="A121" s="3"/>
      <c r="B121" s="58" t="s">
        <v>342</v>
      </c>
    </row>
    <row r="122" spans="1:5" x14ac:dyDescent="0.2">
      <c r="A122" s="1">
        <v>71</v>
      </c>
      <c r="B122" s="72">
        <v>-0.5</v>
      </c>
    </row>
    <row r="123" spans="1:5" x14ac:dyDescent="0.2">
      <c r="A123">
        <v>71</v>
      </c>
      <c r="B123" s="72">
        <v>0.5</v>
      </c>
    </row>
  </sheetData>
  <mergeCells count="2">
    <mergeCell ref="B26:G26"/>
    <mergeCell ref="C27:G27"/>
  </mergeCells>
  <hyperlinks>
    <hyperlink ref="A3" location="Contents!A1" display="Return to Contents" xr:uid="{00000000-0004-0000-1C00-000000000000}"/>
  </hyperlinks>
  <pageMargins left="0.75" right="0.75" top="1" bottom="1" header="0.5" footer="0.5"/>
  <pageSetup scale="64" fitToHeight="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pageSetUpPr fitToPage="1"/>
  </sheetPr>
  <dimension ref="A2:R44"/>
  <sheetViews>
    <sheetView workbookViewId="0"/>
  </sheetViews>
  <sheetFormatPr defaultColWidth="9.28515625" defaultRowHeight="15" x14ac:dyDescent="0.25"/>
  <cols>
    <col min="1" max="1" width="9.28515625" style="136"/>
    <col min="2" max="2" width="13.7109375" style="136" customWidth="1"/>
    <col min="3" max="3" width="15" style="136" customWidth="1"/>
    <col min="4" max="4" width="7.7109375" style="136" customWidth="1"/>
    <col min="5" max="5" width="6" style="136" customWidth="1"/>
    <col min="6" max="6" width="7.7109375" style="136" customWidth="1"/>
    <col min="7" max="7" width="6" style="136" customWidth="1"/>
    <col min="8" max="8" width="6.28515625" style="136" customWidth="1"/>
    <col min="9" max="16" width="9.28515625" style="136"/>
    <col min="17" max="17" width="16.7109375" style="136" customWidth="1"/>
    <col min="18" max="18" width="14.28515625" style="136" customWidth="1"/>
    <col min="19" max="24" width="9.28515625" style="136"/>
    <col min="25" max="25" width="27" style="136" customWidth="1"/>
    <col min="26" max="16384" width="9.28515625" style="136"/>
  </cols>
  <sheetData>
    <row r="2" spans="1:18" ht="15.75" x14ac:dyDescent="0.25">
      <c r="A2" s="31" t="s">
        <v>977</v>
      </c>
    </row>
    <row r="3" spans="1:18" x14ac:dyDescent="0.25">
      <c r="A3" s="16" t="s">
        <v>16</v>
      </c>
      <c r="N3"/>
    </row>
    <row r="4" spans="1:18" x14ac:dyDescent="0.25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</row>
    <row r="5" spans="1:18" x14ac:dyDescent="0.25">
      <c r="A5" s="150"/>
      <c r="B5" s="150"/>
      <c r="C5" s="150"/>
      <c r="D5" s="150"/>
      <c r="E5" s="150"/>
      <c r="F5" s="150"/>
      <c r="G5" s="150"/>
      <c r="H5" s="150"/>
      <c r="I5" s="150"/>
      <c r="J5" s="150"/>
      <c r="K5" s="150"/>
      <c r="Q5" s="142" t="s">
        <v>343</v>
      </c>
      <c r="R5" s="143"/>
    </row>
    <row r="6" spans="1:18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Q6" s="381" t="s">
        <v>337</v>
      </c>
      <c r="R6" s="382" t="s">
        <v>329</v>
      </c>
    </row>
    <row r="7" spans="1:18" x14ac:dyDescent="0.25">
      <c r="A7" s="150"/>
      <c r="B7" s="150"/>
      <c r="C7" s="150"/>
      <c r="D7" s="150"/>
      <c r="E7" s="150"/>
      <c r="F7" s="150"/>
      <c r="G7" s="150"/>
      <c r="H7" s="150"/>
      <c r="I7" s="150"/>
      <c r="J7" s="150"/>
      <c r="K7" s="150"/>
      <c r="Q7" s="383" t="s">
        <v>335</v>
      </c>
      <c r="R7" s="384" t="s">
        <v>327</v>
      </c>
    </row>
    <row r="8" spans="1:18" x14ac:dyDescent="0.25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Q8" s="383" t="s">
        <v>338</v>
      </c>
      <c r="R8" s="384" t="s">
        <v>330</v>
      </c>
    </row>
    <row r="9" spans="1:18" x14ac:dyDescent="0.25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Q9" s="385" t="s">
        <v>336</v>
      </c>
      <c r="R9" s="386" t="s">
        <v>328</v>
      </c>
    </row>
    <row r="10" spans="1:18" x14ac:dyDescent="0.2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Q10" s="155"/>
    </row>
    <row r="11" spans="1:18" x14ac:dyDescent="0.25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</row>
    <row r="12" spans="1:18" x14ac:dyDescent="0.25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</row>
    <row r="13" spans="1:18" x14ac:dyDescent="0.2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</row>
    <row r="14" spans="1:18" x14ac:dyDescent="0.2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</row>
    <row r="15" spans="1:18" x14ac:dyDescent="0.2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</row>
    <row r="16" spans="1:18" x14ac:dyDescent="0.25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</row>
    <row r="17" spans="1:18" x14ac:dyDescent="0.25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</row>
    <row r="18" spans="1:18" x14ac:dyDescent="0.2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</row>
    <row r="19" spans="1:18" x14ac:dyDescent="0.25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</row>
    <row r="20" spans="1:18" x14ac:dyDescent="0.25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</row>
    <row r="21" spans="1:18" x14ac:dyDescent="0.25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</row>
    <row r="23" spans="1:18" x14ac:dyDescent="0.25">
      <c r="N23" s="153"/>
    </row>
    <row r="24" spans="1:18" x14ac:dyDescent="0.25">
      <c r="N24" s="137"/>
      <c r="O24" s="137"/>
      <c r="P24" s="137"/>
      <c r="Q24" s="137"/>
    </row>
    <row r="25" spans="1:18" x14ac:dyDescent="0.25">
      <c r="B25" s="375" t="s">
        <v>12</v>
      </c>
      <c r="C25" s="422">
        <v>2021</v>
      </c>
      <c r="D25" s="375">
        <f>+C25+1</f>
        <v>2022</v>
      </c>
      <c r="E25" s="375">
        <f>+D25+1</f>
        <v>2023</v>
      </c>
      <c r="F25" s="375">
        <f>+E25+1</f>
        <v>2024</v>
      </c>
      <c r="G25" s="375">
        <f>+F25+1</f>
        <v>2025</v>
      </c>
    </row>
    <row r="26" spans="1:18" x14ac:dyDescent="0.25">
      <c r="B26" s="376" t="s">
        <v>337</v>
      </c>
      <c r="C26" s="377">
        <v>7.6333041123000003</v>
      </c>
      <c r="D26" s="377">
        <v>8.2150638986000004</v>
      </c>
      <c r="E26" s="377">
        <v>7.9796981123000004</v>
      </c>
      <c r="F26" s="377">
        <v>8.3133221474999992</v>
      </c>
      <c r="G26" s="377">
        <v>7.8840657287999996</v>
      </c>
      <c r="N26" s="137"/>
      <c r="O26" s="137"/>
      <c r="P26" s="137"/>
      <c r="Q26" s="137"/>
      <c r="R26" s="137"/>
    </row>
    <row r="27" spans="1:18" x14ac:dyDescent="0.25">
      <c r="B27" s="375" t="s">
        <v>335</v>
      </c>
      <c r="C27" s="378">
        <v>5.9143504110000002E-2</v>
      </c>
      <c r="D27" s="378">
        <v>6.9226246574999997E-2</v>
      </c>
      <c r="E27" s="378">
        <v>4.1751427397000003E-2</v>
      </c>
      <c r="F27" s="378">
        <v>5.4653365370999997E-2</v>
      </c>
      <c r="G27" s="378">
        <v>5.9178082191999999E-2</v>
      </c>
      <c r="N27" s="137"/>
      <c r="O27" s="137"/>
      <c r="P27" s="137"/>
      <c r="Q27" s="137"/>
      <c r="R27" s="137"/>
    </row>
    <row r="28" spans="1:18" x14ac:dyDescent="0.25">
      <c r="B28" s="375" t="s">
        <v>338</v>
      </c>
      <c r="C28" s="378">
        <v>-8.4706597452000008</v>
      </c>
      <c r="D28" s="378">
        <v>-8.3239966492999997</v>
      </c>
      <c r="E28" s="378">
        <v>-8.9495080740000006</v>
      </c>
      <c r="F28" s="378">
        <v>-9.1905929972999996</v>
      </c>
      <c r="G28" s="378">
        <v>-9.6037292712000006</v>
      </c>
      <c r="N28" s="137"/>
      <c r="O28" s="137"/>
      <c r="P28" s="137"/>
      <c r="Q28" s="137"/>
      <c r="R28" s="137"/>
    </row>
    <row r="29" spans="1:18" x14ac:dyDescent="0.25">
      <c r="B29" s="375" t="s">
        <v>336</v>
      </c>
      <c r="C29" s="378">
        <v>-9.7556656766999996</v>
      </c>
      <c r="D29" s="378">
        <v>-10.590803704000001</v>
      </c>
      <c r="E29" s="378">
        <v>-11.898703215999999</v>
      </c>
      <c r="F29" s="378">
        <v>-11.981471060000001</v>
      </c>
      <c r="G29" s="378">
        <v>-13.725753425000001</v>
      </c>
      <c r="N29" s="137"/>
      <c r="O29" s="137"/>
      <c r="P29" s="137"/>
      <c r="Q29" s="137"/>
      <c r="R29" s="137"/>
    </row>
    <row r="30" spans="1:18" x14ac:dyDescent="0.25">
      <c r="B30" s="379" t="s">
        <v>349</v>
      </c>
      <c r="C30" s="380">
        <f>+SUM(C26:C29)</f>
        <v>-10.53387780549</v>
      </c>
      <c r="D30" s="380">
        <f>+SUM(D26:D29)</f>
        <v>-10.630510208124999</v>
      </c>
      <c r="E30" s="380">
        <f>+SUM(E26:E29)</f>
        <v>-12.826761750303</v>
      </c>
      <c r="F30" s="380">
        <f>+SUM(F26:F29)</f>
        <v>-12.804088544429002</v>
      </c>
      <c r="G30" s="380">
        <f>+SUM(G26:G29)</f>
        <v>-15.386238885208002</v>
      </c>
      <c r="N30" s="137"/>
      <c r="O30" s="137"/>
      <c r="P30" s="137"/>
      <c r="Q30" s="137"/>
      <c r="R30" s="137"/>
    </row>
    <row r="32" spans="1:18" x14ac:dyDescent="0.25">
      <c r="B32" s="278" t="s">
        <v>1007</v>
      </c>
      <c r="C32" s="375"/>
    </row>
    <row r="33" spans="2:3" x14ac:dyDescent="0.25">
      <c r="B33" s="375"/>
      <c r="C33" s="375"/>
    </row>
    <row r="34" spans="2:3" x14ac:dyDescent="0.25">
      <c r="B34" s="375"/>
      <c r="C34" s="375"/>
    </row>
    <row r="35" spans="2:3" x14ac:dyDescent="0.25">
      <c r="B35" s="375"/>
      <c r="C35" s="375"/>
    </row>
    <row r="36" spans="2:3" x14ac:dyDescent="0.25">
      <c r="B36" s="375"/>
      <c r="C36" s="375"/>
    </row>
    <row r="37" spans="2:3" x14ac:dyDescent="0.25">
      <c r="B37" s="375"/>
      <c r="C37" s="375"/>
    </row>
    <row r="38" spans="2:3" x14ac:dyDescent="0.25">
      <c r="B38" s="375"/>
      <c r="C38" s="375"/>
    </row>
    <row r="39" spans="2:3" x14ac:dyDescent="0.25">
      <c r="B39" s="375"/>
      <c r="C39" s="375"/>
    </row>
    <row r="40" spans="2:3" x14ac:dyDescent="0.25">
      <c r="B40" s="375"/>
      <c r="C40" s="375"/>
    </row>
    <row r="41" spans="2:3" x14ac:dyDescent="0.25">
      <c r="B41" s="375"/>
      <c r="C41" s="375"/>
    </row>
    <row r="42" spans="2:3" x14ac:dyDescent="0.25">
      <c r="B42" s="58"/>
      <c r="C42" s="58" t="s">
        <v>0</v>
      </c>
    </row>
    <row r="43" spans="2:3" x14ac:dyDescent="0.25">
      <c r="B43" s="21">
        <v>3.5</v>
      </c>
      <c r="C43" s="20">
        <v>-2</v>
      </c>
    </row>
    <row r="44" spans="2:3" x14ac:dyDescent="0.25">
      <c r="B44" s="21">
        <v>3.5</v>
      </c>
      <c r="C44" s="20">
        <v>4</v>
      </c>
    </row>
  </sheetData>
  <hyperlinks>
    <hyperlink ref="A3" location="Contents!A1" display="Return to Contents" xr:uid="{00000000-0004-0000-1D00-000000000000}"/>
  </hyperlinks>
  <pageMargins left="0.7" right="0.7" top="0.75" bottom="0.75" header="0.3" footer="0.3"/>
  <pageSetup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A1:X63"/>
  <sheetViews>
    <sheetView workbookViewId="0"/>
  </sheetViews>
  <sheetFormatPr defaultColWidth="9.28515625" defaultRowHeight="12.75" x14ac:dyDescent="0.2"/>
  <cols>
    <col min="1" max="1" width="9.28515625" style="76" customWidth="1"/>
    <col min="2" max="2" width="5.28515625" style="76" customWidth="1"/>
    <col min="3" max="3" width="4.28515625" style="76" customWidth="1"/>
    <col min="4" max="16" width="9.28515625" style="76"/>
    <col min="17" max="17" width="21.7109375" style="76" bestFit="1" customWidth="1"/>
    <col min="18" max="18" width="22" style="76" customWidth="1"/>
    <col min="19" max="16384" width="9.28515625" style="76"/>
  </cols>
  <sheetData>
    <row r="1" spans="1:24" x14ac:dyDescent="0.2">
      <c r="R1" s="141"/>
      <c r="S1" s="141"/>
      <c r="T1" s="141"/>
      <c r="U1" s="141"/>
      <c r="V1" s="141"/>
      <c r="W1" s="141"/>
      <c r="X1" s="141"/>
    </row>
    <row r="2" spans="1:24" ht="15.75" x14ac:dyDescent="0.25">
      <c r="A2" s="31" t="s">
        <v>977</v>
      </c>
      <c r="G2" s="99"/>
    </row>
    <row r="3" spans="1:24" x14ac:dyDescent="0.2">
      <c r="A3" s="16" t="s">
        <v>16</v>
      </c>
      <c r="G3" s="99"/>
    </row>
    <row r="4" spans="1:24" x14ac:dyDescent="0.2"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</row>
    <row r="5" spans="1:24" x14ac:dyDescent="0.2"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Q5" s="142" t="s">
        <v>343</v>
      </c>
      <c r="R5" s="143"/>
    </row>
    <row r="6" spans="1:24" x14ac:dyDescent="0.2"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Q6" s="161" t="s">
        <v>466</v>
      </c>
      <c r="R6" s="144" t="s">
        <v>292</v>
      </c>
    </row>
    <row r="7" spans="1:24" x14ac:dyDescent="0.2"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Q7" s="161" t="s">
        <v>465</v>
      </c>
      <c r="R7" s="144" t="s">
        <v>293</v>
      </c>
    </row>
    <row r="8" spans="1:24" x14ac:dyDescent="0.2"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Q8" s="194" t="s">
        <v>464</v>
      </c>
      <c r="R8" s="145" t="s">
        <v>294</v>
      </c>
    </row>
    <row r="9" spans="1:24" x14ac:dyDescent="0.2"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</row>
    <row r="10" spans="1:24" x14ac:dyDescent="0.2"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24" x14ac:dyDescent="0.2"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</row>
    <row r="12" spans="1:24" x14ac:dyDescent="0.2"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</row>
    <row r="13" spans="1:24" x14ac:dyDescent="0.2"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</row>
    <row r="14" spans="1:24" x14ac:dyDescent="0.2"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</row>
    <row r="15" spans="1:24" x14ac:dyDescent="0.2"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</row>
    <row r="16" spans="1:24" x14ac:dyDescent="0.2"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</row>
    <row r="17" spans="1:13" x14ac:dyDescent="0.2"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</row>
    <row r="18" spans="1:13" x14ac:dyDescent="0.2"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</row>
    <row r="19" spans="1:13" x14ac:dyDescent="0.2"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</row>
    <row r="20" spans="1:13" x14ac:dyDescent="0.2"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</row>
    <row r="21" spans="1:13" x14ac:dyDescent="0.2"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</row>
    <row r="22" spans="1:13" x14ac:dyDescent="0.2"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</row>
    <row r="23" spans="1:13" x14ac:dyDescent="0.2"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</row>
    <row r="24" spans="1:13" x14ac:dyDescent="0.2">
      <c r="C24" s="162"/>
      <c r="D24" s="162"/>
      <c r="E24" s="163"/>
      <c r="F24" s="163"/>
      <c r="G24" s="163"/>
      <c r="H24" s="163"/>
      <c r="I24" s="163"/>
      <c r="J24" s="163"/>
      <c r="K24" s="162"/>
      <c r="L24" s="162"/>
      <c r="M24" s="162"/>
    </row>
    <row r="25" spans="1:13" x14ac:dyDescent="0.2">
      <c r="C25" s="77"/>
      <c r="D25" s="77"/>
      <c r="F25" s="100"/>
      <c r="G25" s="100"/>
      <c r="I25" s="101"/>
    </row>
    <row r="26" spans="1:13" x14ac:dyDescent="0.2">
      <c r="C26" s="77"/>
      <c r="D26" s="77"/>
      <c r="E26" s="76" t="s">
        <v>36</v>
      </c>
    </row>
    <row r="27" spans="1:13" x14ac:dyDescent="0.2">
      <c r="A27" s="102" t="s">
        <v>468</v>
      </c>
      <c r="D27" s="102" t="s">
        <v>467</v>
      </c>
      <c r="E27" s="133" t="s">
        <v>466</v>
      </c>
      <c r="F27" s="130"/>
      <c r="G27" s="133" t="s">
        <v>465</v>
      </c>
      <c r="H27" s="130"/>
      <c r="I27" s="133" t="s">
        <v>464</v>
      </c>
      <c r="J27" s="195" t="s">
        <v>215</v>
      </c>
      <c r="K27" s="195" t="s">
        <v>214</v>
      </c>
    </row>
    <row r="28" spans="1:13" x14ac:dyDescent="0.2">
      <c r="A28" s="2" t="s">
        <v>979</v>
      </c>
      <c r="B28" s="470" t="str">
        <f>LEFT(A28,4)</f>
        <v>2019</v>
      </c>
      <c r="C28" s="77" t="str">
        <f t="shared" ref="C28:C55" si="0">RIGHT(A28,2)</f>
        <v>Q1</v>
      </c>
      <c r="D28" s="63">
        <v>43466</v>
      </c>
      <c r="E28" s="249">
        <v>99.666234884000005</v>
      </c>
      <c r="G28" s="5">
        <v>99.874894956000006</v>
      </c>
      <c r="I28" s="5">
        <v>0.20866007156999999</v>
      </c>
      <c r="J28" s="132">
        <f>+IF(I28&gt;0,+I28,0)*-1</f>
        <v>-0.20866007156999999</v>
      </c>
      <c r="K28" s="132">
        <f>+IF(I28&lt;0,+I28,0)*-1</f>
        <v>0</v>
      </c>
    </row>
    <row r="29" spans="1:13" x14ac:dyDescent="0.2">
      <c r="A29" s="2" t="s">
        <v>980</v>
      </c>
      <c r="B29" s="469"/>
      <c r="C29" s="77" t="str">
        <f t="shared" si="0"/>
        <v>Q2</v>
      </c>
      <c r="D29" s="63">
        <v>43556</v>
      </c>
      <c r="E29" s="5">
        <v>99.975255571999995</v>
      </c>
      <c r="G29" s="5">
        <v>100.60230228</v>
      </c>
      <c r="I29" s="5">
        <v>0.62704671312000004</v>
      </c>
      <c r="J29" s="132">
        <f t="shared" ref="J29:J55" si="1">+IF(I29&gt;0,+I29,0)*-1</f>
        <v>-0.62704671312000004</v>
      </c>
      <c r="K29" s="132">
        <f t="shared" ref="K29:K55" si="2">+IF(I29&lt;0,+I29,0)*-1</f>
        <v>0</v>
      </c>
    </row>
    <row r="30" spans="1:13" x14ac:dyDescent="0.2">
      <c r="A30" s="2" t="s">
        <v>981</v>
      </c>
      <c r="B30" s="469"/>
      <c r="C30" s="77" t="str">
        <f t="shared" si="0"/>
        <v>Q3</v>
      </c>
      <c r="D30" s="63">
        <v>43647</v>
      </c>
      <c r="E30" s="5">
        <v>99.867289017000004</v>
      </c>
      <c r="G30" s="5">
        <v>101.80695537</v>
      </c>
      <c r="I30" s="5">
        <v>1.9396663528</v>
      </c>
      <c r="J30" s="132">
        <f t="shared" si="1"/>
        <v>-1.9396663528</v>
      </c>
      <c r="K30" s="132">
        <f t="shared" si="2"/>
        <v>0</v>
      </c>
    </row>
    <row r="31" spans="1:13" x14ac:dyDescent="0.2">
      <c r="A31" s="2" t="s">
        <v>982</v>
      </c>
      <c r="B31" s="469"/>
      <c r="C31" s="77" t="str">
        <f>RIGHT(A31,2)</f>
        <v>Q4</v>
      </c>
      <c r="D31" s="63">
        <v>43739</v>
      </c>
      <c r="E31" s="5">
        <v>101.36600491999999</v>
      </c>
      <c r="G31" s="5">
        <v>101.10367865000001</v>
      </c>
      <c r="I31" s="5">
        <v>-0.26232626615999999</v>
      </c>
      <c r="J31" s="132">
        <f t="shared" si="1"/>
        <v>0</v>
      </c>
      <c r="K31" s="132">
        <f t="shared" si="2"/>
        <v>0.26232626615999999</v>
      </c>
    </row>
    <row r="32" spans="1:13" x14ac:dyDescent="0.2">
      <c r="A32" s="2" t="s">
        <v>983</v>
      </c>
      <c r="B32" s="469" t="str">
        <f>LEFT(A32,4)</f>
        <v>2020</v>
      </c>
      <c r="C32" s="77" t="str">
        <f t="shared" si="0"/>
        <v>Q1</v>
      </c>
      <c r="D32" s="63">
        <v>43831</v>
      </c>
      <c r="E32" s="5">
        <v>100.22600636999999</v>
      </c>
      <c r="G32" s="5">
        <v>93.718172226999997</v>
      </c>
      <c r="I32" s="5">
        <v>-6.5078341459000004</v>
      </c>
      <c r="J32" s="132">
        <f t="shared" si="1"/>
        <v>0</v>
      </c>
      <c r="K32" s="132">
        <f t="shared" si="2"/>
        <v>6.5078341459000004</v>
      </c>
    </row>
    <row r="33" spans="1:11" x14ac:dyDescent="0.2">
      <c r="A33" s="2" t="s">
        <v>984</v>
      </c>
      <c r="B33" s="469"/>
      <c r="C33" s="77" t="str">
        <f t="shared" si="0"/>
        <v>Q2</v>
      </c>
      <c r="D33" s="63">
        <v>43922</v>
      </c>
      <c r="E33" s="5">
        <v>91.849810262000005</v>
      </c>
      <c r="G33" s="5">
        <v>87.007248794000006</v>
      </c>
      <c r="I33" s="5">
        <v>-4.8425614682999996</v>
      </c>
      <c r="J33" s="132">
        <f t="shared" si="1"/>
        <v>0</v>
      </c>
      <c r="K33" s="132">
        <f t="shared" si="2"/>
        <v>4.8425614682999996</v>
      </c>
    </row>
    <row r="34" spans="1:11" x14ac:dyDescent="0.2">
      <c r="A34" s="2" t="s">
        <v>985</v>
      </c>
      <c r="B34" s="469"/>
      <c r="C34" s="77" t="str">
        <f t="shared" si="0"/>
        <v>Q3</v>
      </c>
      <c r="D34" s="63">
        <v>44013</v>
      </c>
      <c r="E34" s="5">
        <v>90.74751019</v>
      </c>
      <c r="G34" s="5">
        <v>92.644392764000003</v>
      </c>
      <c r="I34" s="5">
        <v>1.8968825736999999</v>
      </c>
      <c r="J34" s="132">
        <f t="shared" si="1"/>
        <v>-1.8968825736999999</v>
      </c>
      <c r="K34" s="132">
        <f t="shared" si="2"/>
        <v>0</v>
      </c>
    </row>
    <row r="35" spans="1:11" x14ac:dyDescent="0.2">
      <c r="A35" s="2" t="s">
        <v>986</v>
      </c>
      <c r="B35" s="469"/>
      <c r="C35" s="77" t="str">
        <f t="shared" si="0"/>
        <v>Q4</v>
      </c>
      <c r="D35" s="63">
        <v>44105</v>
      </c>
      <c r="E35" s="5">
        <v>92.552898976999998</v>
      </c>
      <c r="G35" s="5">
        <v>93.387478873000006</v>
      </c>
      <c r="I35" s="5">
        <v>0.83457989667999999</v>
      </c>
      <c r="J35" s="132">
        <f t="shared" si="1"/>
        <v>-0.83457989667999999</v>
      </c>
      <c r="K35" s="132">
        <f t="shared" si="2"/>
        <v>0</v>
      </c>
    </row>
    <row r="36" spans="1:11" x14ac:dyDescent="0.2">
      <c r="A36" s="2" t="s">
        <v>987</v>
      </c>
      <c r="B36" s="469" t="str">
        <f>LEFT(A36,4)</f>
        <v>2021</v>
      </c>
      <c r="C36" s="77" t="str">
        <f t="shared" si="0"/>
        <v>Q1</v>
      </c>
      <c r="D36" s="63">
        <v>44197</v>
      </c>
      <c r="E36" s="5">
        <v>92.780654760000004</v>
      </c>
      <c r="G36" s="5">
        <v>94.422652135999996</v>
      </c>
      <c r="I36" s="5">
        <v>1.6419973758999999</v>
      </c>
      <c r="J36" s="132">
        <f t="shared" si="1"/>
        <v>-1.6419973758999999</v>
      </c>
      <c r="K36" s="132">
        <f t="shared" si="2"/>
        <v>0</v>
      </c>
    </row>
    <row r="37" spans="1:11" x14ac:dyDescent="0.2">
      <c r="A37" s="2" t="s">
        <v>988</v>
      </c>
      <c r="B37" s="469"/>
      <c r="C37" s="77" t="str">
        <f t="shared" si="0"/>
        <v>Q2</v>
      </c>
      <c r="D37" s="63">
        <v>44287</v>
      </c>
      <c r="E37" s="5">
        <v>94.800109358</v>
      </c>
      <c r="G37" s="5">
        <v>97.045038582000004</v>
      </c>
      <c r="I37" s="5">
        <v>2.2449292239999998</v>
      </c>
      <c r="J37" s="132">
        <f t="shared" si="1"/>
        <v>-2.2449292239999998</v>
      </c>
      <c r="K37" s="132">
        <f t="shared" si="2"/>
        <v>0</v>
      </c>
    </row>
    <row r="38" spans="1:11" x14ac:dyDescent="0.2">
      <c r="A38" s="2" t="s">
        <v>989</v>
      </c>
      <c r="B38" s="469"/>
      <c r="C38" s="77" t="str">
        <f t="shared" si="0"/>
        <v>Q3</v>
      </c>
      <c r="D38" s="63">
        <v>44378</v>
      </c>
      <c r="E38" s="5">
        <v>96.764989792999998</v>
      </c>
      <c r="G38" s="5">
        <v>98.831499093999994</v>
      </c>
      <c r="I38" s="5">
        <v>2.0665093016</v>
      </c>
      <c r="J38" s="132">
        <f t="shared" si="1"/>
        <v>-2.0665093016</v>
      </c>
      <c r="K38" s="132">
        <f t="shared" si="2"/>
        <v>0</v>
      </c>
    </row>
    <row r="39" spans="1:11" x14ac:dyDescent="0.2">
      <c r="A39" s="2" t="s">
        <v>990</v>
      </c>
      <c r="B39" s="469"/>
      <c r="C39" s="77" t="str">
        <f t="shared" si="0"/>
        <v>Q4</v>
      </c>
      <c r="D39" s="63">
        <v>44470</v>
      </c>
      <c r="E39" s="5">
        <v>98.435027109999993</v>
      </c>
      <c r="G39" s="5">
        <v>99.816868979999995</v>
      </c>
      <c r="I39" s="5">
        <v>1.3818418692000001</v>
      </c>
      <c r="J39" s="132">
        <f t="shared" si="1"/>
        <v>-1.3818418692000001</v>
      </c>
      <c r="K39" s="132">
        <f t="shared" si="2"/>
        <v>0</v>
      </c>
    </row>
    <row r="40" spans="1:11" x14ac:dyDescent="0.2">
      <c r="A40" s="2" t="s">
        <v>991</v>
      </c>
      <c r="B40" s="469" t="str">
        <f>LEFT(A40,4)</f>
        <v>2022</v>
      </c>
      <c r="C40" s="77" t="str">
        <f t="shared" si="0"/>
        <v>Q1</v>
      </c>
      <c r="D40" s="63">
        <v>44562</v>
      </c>
      <c r="E40" s="5">
        <v>99.045182636999996</v>
      </c>
      <c r="G40" s="5">
        <v>99.223884929999997</v>
      </c>
      <c r="I40" s="5">
        <v>0.17870229238999999</v>
      </c>
      <c r="J40" s="132">
        <f t="shared" si="1"/>
        <v>-0.17870229238999999</v>
      </c>
      <c r="K40" s="132">
        <f t="shared" si="2"/>
        <v>0</v>
      </c>
    </row>
    <row r="41" spans="1:11" x14ac:dyDescent="0.2">
      <c r="A41" s="2" t="s">
        <v>992</v>
      </c>
      <c r="B41" s="469"/>
      <c r="C41" s="77" t="str">
        <f t="shared" si="0"/>
        <v>Q2</v>
      </c>
      <c r="D41" s="63">
        <v>44652</v>
      </c>
      <c r="E41" s="5">
        <v>99.051935509000003</v>
      </c>
      <c r="G41" s="5">
        <v>99.658033814000007</v>
      </c>
      <c r="I41" s="5">
        <v>0.60609830477000004</v>
      </c>
      <c r="J41" s="132">
        <f t="shared" si="1"/>
        <v>-0.60609830477000004</v>
      </c>
      <c r="K41" s="132">
        <f t="shared" si="2"/>
        <v>0</v>
      </c>
    </row>
    <row r="42" spans="1:11" x14ac:dyDescent="0.2">
      <c r="A42" s="2" t="s">
        <v>993</v>
      </c>
      <c r="B42" s="469"/>
      <c r="C42" s="77" t="str">
        <f t="shared" si="0"/>
        <v>Q3</v>
      </c>
      <c r="D42" s="63">
        <v>44743</v>
      </c>
      <c r="E42" s="5">
        <v>101.19826691</v>
      </c>
      <c r="G42" s="5">
        <v>100.96057034</v>
      </c>
      <c r="I42" s="5">
        <v>-0.23769656792999999</v>
      </c>
      <c r="J42" s="132">
        <f t="shared" si="1"/>
        <v>0</v>
      </c>
      <c r="K42" s="132">
        <f t="shared" si="2"/>
        <v>0.23769656792999999</v>
      </c>
    </row>
    <row r="43" spans="1:11" x14ac:dyDescent="0.2">
      <c r="A43" s="2" t="s">
        <v>994</v>
      </c>
      <c r="B43" s="469"/>
      <c r="C43" s="77" t="str">
        <f t="shared" si="0"/>
        <v>Q4</v>
      </c>
      <c r="D43" s="63">
        <v>44835</v>
      </c>
      <c r="E43" s="5">
        <v>101.35617397</v>
      </c>
      <c r="G43" s="5">
        <v>100.29990477</v>
      </c>
      <c r="I43" s="5">
        <v>-1.0562692038999999</v>
      </c>
      <c r="J43" s="132">
        <f t="shared" si="1"/>
        <v>0</v>
      </c>
      <c r="K43" s="132">
        <f t="shared" si="2"/>
        <v>1.0562692038999999</v>
      </c>
    </row>
    <row r="44" spans="1:11" x14ac:dyDescent="0.2">
      <c r="A44" s="2" t="s">
        <v>995</v>
      </c>
      <c r="B44" s="469" t="str">
        <f>LEFT(A44,4)</f>
        <v>2023</v>
      </c>
      <c r="C44" s="77" t="str">
        <f t="shared" si="0"/>
        <v>Q1</v>
      </c>
      <c r="D44" s="63">
        <v>44927</v>
      </c>
      <c r="E44" s="5">
        <v>101.55343302999999</v>
      </c>
      <c r="G44" s="5">
        <v>101.27251303</v>
      </c>
      <c r="I44" s="5">
        <v>-0.28091999696999997</v>
      </c>
      <c r="J44" s="132">
        <f t="shared" si="1"/>
        <v>0</v>
      </c>
      <c r="K44" s="132">
        <f t="shared" si="2"/>
        <v>0.28091999696999997</v>
      </c>
    </row>
    <row r="45" spans="1:11" x14ac:dyDescent="0.2">
      <c r="A45" s="2" t="s">
        <v>996</v>
      </c>
      <c r="B45" s="469"/>
      <c r="C45" s="77" t="str">
        <f t="shared" si="0"/>
        <v>Q2</v>
      </c>
      <c r="D45" s="63">
        <v>45017</v>
      </c>
      <c r="E45" s="5">
        <v>101.59904222</v>
      </c>
      <c r="G45" s="5">
        <v>102.11899266</v>
      </c>
      <c r="I45" s="5">
        <v>0.51995044346999997</v>
      </c>
      <c r="J45" s="132">
        <f t="shared" si="1"/>
        <v>-0.51995044346999997</v>
      </c>
      <c r="K45" s="132">
        <f t="shared" si="2"/>
        <v>0</v>
      </c>
    </row>
    <row r="46" spans="1:11" x14ac:dyDescent="0.2">
      <c r="A46" s="2" t="s">
        <v>997</v>
      </c>
      <c r="B46" s="469"/>
      <c r="C46" s="77" t="str">
        <f t="shared" si="0"/>
        <v>Q3</v>
      </c>
      <c r="D46" s="63">
        <v>45108</v>
      </c>
      <c r="E46" s="5">
        <v>101.82164905</v>
      </c>
      <c r="G46" s="5">
        <v>102.56074276</v>
      </c>
      <c r="I46" s="5">
        <v>0.73909370159999999</v>
      </c>
      <c r="J46" s="132">
        <f t="shared" si="1"/>
        <v>-0.73909370159999999</v>
      </c>
      <c r="K46" s="132">
        <f t="shared" si="2"/>
        <v>0</v>
      </c>
    </row>
    <row r="47" spans="1:11" x14ac:dyDescent="0.2">
      <c r="A47" s="2" t="s">
        <v>998</v>
      </c>
      <c r="B47" s="469"/>
      <c r="C47" s="77" t="str">
        <f t="shared" si="0"/>
        <v>Q4</v>
      </c>
      <c r="D47" s="63">
        <v>45200</v>
      </c>
      <c r="E47" s="5">
        <v>103.08525628</v>
      </c>
      <c r="G47" s="5">
        <v>102.58995765</v>
      </c>
      <c r="I47" s="5">
        <v>-0.49529863155999998</v>
      </c>
      <c r="J47" s="132">
        <f t="shared" si="1"/>
        <v>0</v>
      </c>
      <c r="K47" s="132">
        <f t="shared" si="2"/>
        <v>0.49529863155999998</v>
      </c>
    </row>
    <row r="48" spans="1:11" x14ac:dyDescent="0.2">
      <c r="A48" s="2" t="s">
        <v>999</v>
      </c>
      <c r="B48" s="469" t="str">
        <f>LEFT(A48,4)</f>
        <v>2024</v>
      </c>
      <c r="C48" s="77" t="str">
        <f t="shared" si="0"/>
        <v>Q1</v>
      </c>
      <c r="D48" s="63">
        <v>45292</v>
      </c>
      <c r="E48" s="5">
        <v>102.03442914999999</v>
      </c>
      <c r="G48" s="5">
        <v>102.18349665</v>
      </c>
      <c r="I48" s="5">
        <v>0.14906749798999999</v>
      </c>
      <c r="J48" s="132">
        <f t="shared" si="1"/>
        <v>-0.14906749798999999</v>
      </c>
      <c r="K48" s="132">
        <f t="shared" si="2"/>
        <v>0</v>
      </c>
    </row>
    <row r="49" spans="1:11" x14ac:dyDescent="0.2">
      <c r="A49" s="2" t="s">
        <v>1000</v>
      </c>
      <c r="B49" s="469"/>
      <c r="C49" s="77" t="str">
        <f t="shared" si="0"/>
        <v>Q2</v>
      </c>
      <c r="D49" s="63">
        <v>45383</v>
      </c>
      <c r="E49" s="5">
        <v>102.48060975999999</v>
      </c>
      <c r="G49" s="5">
        <v>103.11773216</v>
      </c>
      <c r="I49" s="5">
        <v>0.63712239546000005</v>
      </c>
      <c r="J49" s="132">
        <f t="shared" si="1"/>
        <v>-0.63712239546000005</v>
      </c>
      <c r="K49" s="132">
        <f t="shared" si="2"/>
        <v>0</v>
      </c>
    </row>
    <row r="50" spans="1:11" x14ac:dyDescent="0.2">
      <c r="A50" s="2" t="s">
        <v>1001</v>
      </c>
      <c r="B50" s="469"/>
      <c r="C50" s="77" t="str">
        <f t="shared" si="0"/>
        <v>Q3</v>
      </c>
      <c r="D50" s="63">
        <v>45474</v>
      </c>
      <c r="E50" s="5">
        <v>102.61625088</v>
      </c>
      <c r="G50" s="5">
        <v>103.2714509</v>
      </c>
      <c r="I50" s="5">
        <v>0.65520002396999999</v>
      </c>
      <c r="J50" s="132">
        <f t="shared" si="1"/>
        <v>-0.65520002396999999</v>
      </c>
      <c r="K50" s="132">
        <f t="shared" si="2"/>
        <v>0</v>
      </c>
    </row>
    <row r="51" spans="1:11" x14ac:dyDescent="0.2">
      <c r="A51" s="2" t="s">
        <v>1002</v>
      </c>
      <c r="B51" s="469"/>
      <c r="C51" s="77" t="str">
        <f t="shared" si="0"/>
        <v>Q4</v>
      </c>
      <c r="D51" s="63">
        <v>45566</v>
      </c>
      <c r="E51" s="5">
        <v>103.23890652</v>
      </c>
      <c r="G51" s="5">
        <v>103.54099524999999</v>
      </c>
      <c r="I51" s="5">
        <v>0.30208873303</v>
      </c>
      <c r="J51" s="132">
        <f t="shared" si="1"/>
        <v>-0.30208873303</v>
      </c>
      <c r="K51" s="132">
        <f t="shared" si="2"/>
        <v>0</v>
      </c>
    </row>
    <row r="52" spans="1:11" x14ac:dyDescent="0.2">
      <c r="A52" s="2" t="s">
        <v>1003</v>
      </c>
      <c r="B52" s="469" t="str">
        <f>LEFT(A52,4)</f>
        <v>2025</v>
      </c>
      <c r="C52" s="77" t="str">
        <f t="shared" si="0"/>
        <v>Q1</v>
      </c>
      <c r="D52" s="63">
        <v>45658</v>
      </c>
      <c r="E52" s="5">
        <v>103.14042136</v>
      </c>
      <c r="G52" s="5">
        <v>103.82608342</v>
      </c>
      <c r="I52" s="5">
        <v>0.68566206141999997</v>
      </c>
      <c r="J52" s="132">
        <f t="shared" si="1"/>
        <v>-0.68566206141999997</v>
      </c>
      <c r="K52" s="132">
        <f t="shared" si="2"/>
        <v>0</v>
      </c>
    </row>
    <row r="53" spans="1:11" x14ac:dyDescent="0.2">
      <c r="A53" s="2" t="s">
        <v>1004</v>
      </c>
      <c r="B53" s="469"/>
      <c r="C53" s="77" t="str">
        <f t="shared" si="0"/>
        <v>Q2</v>
      </c>
      <c r="D53" s="63">
        <v>45748</v>
      </c>
      <c r="E53" s="5">
        <v>103.91249302</v>
      </c>
      <c r="G53" s="5">
        <v>103.96000792</v>
      </c>
      <c r="I53" s="5">
        <v>4.7514899175E-2</v>
      </c>
      <c r="J53" s="132">
        <f t="shared" si="1"/>
        <v>-4.7514899175E-2</v>
      </c>
      <c r="K53" s="132">
        <f t="shared" si="2"/>
        <v>0</v>
      </c>
    </row>
    <row r="54" spans="1:11" x14ac:dyDescent="0.2">
      <c r="A54" s="2" t="s">
        <v>1005</v>
      </c>
      <c r="B54" s="469"/>
      <c r="C54" s="77" t="str">
        <f t="shared" si="0"/>
        <v>Q3</v>
      </c>
      <c r="D54" s="63">
        <v>45839</v>
      </c>
      <c r="E54" s="5">
        <v>104.70375353999999</v>
      </c>
      <c r="G54" s="5">
        <v>104.67714338</v>
      </c>
      <c r="I54" s="5">
        <v>-2.6610157113000001E-2</v>
      </c>
      <c r="J54" s="132">
        <f t="shared" si="1"/>
        <v>0</v>
      </c>
      <c r="K54" s="132">
        <f t="shared" si="2"/>
        <v>2.6610157113000001E-2</v>
      </c>
    </row>
    <row r="55" spans="1:11" x14ac:dyDescent="0.2">
      <c r="A55" s="4" t="s">
        <v>1006</v>
      </c>
      <c r="B55" s="469"/>
      <c r="C55" s="77" t="str">
        <f t="shared" si="0"/>
        <v>Q4</v>
      </c>
      <c r="D55" s="64">
        <v>45931</v>
      </c>
      <c r="E55" s="5">
        <v>105.1904038</v>
      </c>
      <c r="G55" s="5">
        <v>104.81076426</v>
      </c>
      <c r="I55" s="5">
        <v>-0.37963954226000002</v>
      </c>
      <c r="J55" s="132">
        <f t="shared" si="1"/>
        <v>0</v>
      </c>
      <c r="K55" s="132">
        <f t="shared" si="2"/>
        <v>0.37963954226000002</v>
      </c>
    </row>
    <row r="56" spans="1:11" x14ac:dyDescent="0.2">
      <c r="C56" s="278" t="s">
        <v>1007</v>
      </c>
      <c r="D56"/>
      <c r="E56"/>
      <c r="G56" s="5"/>
      <c r="I56"/>
    </row>
    <row r="57" spans="1:11" x14ac:dyDescent="0.2">
      <c r="B57"/>
      <c r="C57"/>
      <c r="D57"/>
      <c r="F57"/>
      <c r="H57"/>
    </row>
    <row r="58" spans="1:11" x14ac:dyDescent="0.2">
      <c r="B58" s="4"/>
      <c r="C58" s="4" t="s">
        <v>0</v>
      </c>
      <c r="D58"/>
      <c r="F58"/>
      <c r="H58"/>
    </row>
    <row r="59" spans="1:11" x14ac:dyDescent="0.2">
      <c r="B59" s="283">
        <v>23.5</v>
      </c>
      <c r="C59" s="13">
        <v>70</v>
      </c>
      <c r="D59"/>
      <c r="F59"/>
      <c r="H59"/>
    </row>
    <row r="60" spans="1:11" x14ac:dyDescent="0.2">
      <c r="B60">
        <v>23.5</v>
      </c>
      <c r="C60" s="13">
        <v>105</v>
      </c>
      <c r="D60"/>
      <c r="F60"/>
      <c r="H60"/>
    </row>
    <row r="61" spans="1:11" x14ac:dyDescent="0.2">
      <c r="C61" s="102" t="s">
        <v>0</v>
      </c>
    </row>
    <row r="62" spans="1:11" x14ac:dyDescent="0.2">
      <c r="B62">
        <v>23.5</v>
      </c>
      <c r="C62" s="103">
        <v>-5</v>
      </c>
    </row>
    <row r="63" spans="1:11" x14ac:dyDescent="0.2">
      <c r="B63">
        <v>23.5</v>
      </c>
      <c r="C63" s="103">
        <v>15</v>
      </c>
    </row>
  </sheetData>
  <mergeCells count="7">
    <mergeCell ref="B52:B55"/>
    <mergeCell ref="B28:B31"/>
    <mergeCell ref="B32:B35"/>
    <mergeCell ref="B36:B39"/>
    <mergeCell ref="B40:B43"/>
    <mergeCell ref="B44:B47"/>
    <mergeCell ref="B48:B51"/>
  </mergeCells>
  <hyperlinks>
    <hyperlink ref="A3" location="Contents!A1" display="Return to Contents" xr:uid="{00000000-0004-0000-0300-000000000000}"/>
  </hyperlinks>
  <pageMargins left="0.7" right="0.7" top="0.75" bottom="0.75" header="0.3" footer="0.3"/>
  <pageSetup scale="52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6">
    <pageSetUpPr fitToPage="1"/>
  </sheetPr>
  <dimension ref="A1:W128"/>
  <sheetViews>
    <sheetView workbookViewId="0"/>
  </sheetViews>
  <sheetFormatPr defaultRowHeight="12.75" x14ac:dyDescent="0.2"/>
  <cols>
    <col min="2" max="2" width="9.28515625" style="5" customWidth="1"/>
    <col min="3" max="3" width="9.28515625" style="5"/>
    <col min="5" max="7" width="9.28515625" customWidth="1"/>
    <col min="17" max="17" width="23.7109375" customWidth="1"/>
    <col min="18" max="18" width="10.42578125" customWidth="1"/>
  </cols>
  <sheetData>
    <row r="1" spans="1:23" x14ac:dyDescent="0.2">
      <c r="B1"/>
      <c r="C1"/>
    </row>
    <row r="2" spans="1:23" ht="15.75" x14ac:dyDescent="0.25">
      <c r="A2" s="31" t="s">
        <v>977</v>
      </c>
      <c r="B2"/>
      <c r="C2"/>
      <c r="W2" s="21"/>
    </row>
    <row r="3" spans="1:23" x14ac:dyDescent="0.2">
      <c r="A3" s="16" t="s">
        <v>16</v>
      </c>
      <c r="B3"/>
      <c r="C3"/>
    </row>
    <row r="4" spans="1:23" x14ac:dyDescent="0.2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</row>
    <row r="5" spans="1:23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Q5" s="142" t="s">
        <v>343</v>
      </c>
      <c r="R5" s="143"/>
    </row>
    <row r="6" spans="1:23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Q6" s="190" t="s">
        <v>391</v>
      </c>
      <c r="R6" s="191" t="s">
        <v>300</v>
      </c>
    </row>
    <row r="7" spans="1:23" x14ac:dyDescent="0.2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</row>
    <row r="8" spans="1:23" x14ac:dyDescent="0.2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</row>
    <row r="9" spans="1:23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</row>
    <row r="10" spans="1:23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</row>
    <row r="11" spans="1:23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</row>
    <row r="12" spans="1:23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</row>
    <row r="13" spans="1:23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</row>
    <row r="14" spans="1:23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</row>
    <row r="15" spans="1:23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</row>
    <row r="16" spans="1:23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</row>
    <row r="17" spans="1:12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</row>
    <row r="18" spans="1:12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</row>
    <row r="19" spans="1:12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</row>
    <row r="20" spans="1:12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</row>
    <row r="21" spans="1:12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</row>
    <row r="22" spans="1:12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</row>
    <row r="23" spans="1:12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</row>
    <row r="24" spans="1:12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</row>
    <row r="25" spans="1:12" x14ac:dyDescent="0.2">
      <c r="A25" s="26"/>
      <c r="B25" s="480" t="s">
        <v>274</v>
      </c>
      <c r="C25" s="480"/>
      <c r="D25" s="26"/>
      <c r="E25" s="23"/>
      <c r="F25" s="26"/>
      <c r="G25" s="23" t="s">
        <v>301</v>
      </c>
      <c r="H25" s="23"/>
      <c r="I25" s="2"/>
      <c r="J25" s="2"/>
      <c r="K25" s="2"/>
      <c r="L25" s="2"/>
    </row>
    <row r="26" spans="1:12" x14ac:dyDescent="0.2">
      <c r="A26" s="26"/>
      <c r="B26" s="480" t="s">
        <v>186</v>
      </c>
      <c r="C26" s="480"/>
      <c r="D26" s="26"/>
      <c r="E26" s="23"/>
      <c r="F26" s="26"/>
      <c r="G26" s="480" t="s">
        <v>186</v>
      </c>
      <c r="H26" s="480"/>
      <c r="I26" s="2"/>
      <c r="J26" s="2"/>
      <c r="K26" s="2"/>
      <c r="L26" s="2"/>
    </row>
    <row r="27" spans="1:12" x14ac:dyDescent="0.2">
      <c r="A27" s="24" t="s">
        <v>1</v>
      </c>
      <c r="B27" s="24" t="s">
        <v>431</v>
      </c>
      <c r="C27" s="24" t="s">
        <v>0</v>
      </c>
      <c r="D27" s="26"/>
      <c r="E27" s="23"/>
      <c r="F27" s="24" t="s">
        <v>12</v>
      </c>
      <c r="G27" s="24" t="s">
        <v>300</v>
      </c>
      <c r="H27" s="24" t="s">
        <v>10</v>
      </c>
      <c r="I27" s="2"/>
      <c r="J27" s="2"/>
      <c r="K27" s="2"/>
      <c r="L27" s="2"/>
    </row>
    <row r="28" spans="1:12" x14ac:dyDescent="0.2">
      <c r="A28" s="1">
        <v>43101</v>
      </c>
      <c r="B28" s="68">
        <v>12.22</v>
      </c>
      <c r="C28" s="68" t="e">
        <v>#N/A</v>
      </c>
      <c r="E28" s="5"/>
      <c r="F28">
        <v>2017</v>
      </c>
      <c r="G28" s="5">
        <v>12.887100192</v>
      </c>
      <c r="H28" s="19"/>
    </row>
    <row r="29" spans="1:12" x14ac:dyDescent="0.2">
      <c r="A29" s="1">
        <v>43132</v>
      </c>
      <c r="B29" s="68">
        <v>12.63</v>
      </c>
      <c r="C29" s="68" t="e">
        <v>#N/A</v>
      </c>
      <c r="E29" s="5"/>
      <c r="F29">
        <v>2018</v>
      </c>
      <c r="G29" s="5">
        <v>12.86927803</v>
      </c>
      <c r="H29" s="22">
        <f>G29/G28-1</f>
        <v>-1.382945871024055E-3</v>
      </c>
    </row>
    <row r="30" spans="1:12" x14ac:dyDescent="0.2">
      <c r="A30" s="1">
        <v>43160</v>
      </c>
      <c r="B30" s="68">
        <v>12.97</v>
      </c>
      <c r="C30" s="68" t="e">
        <v>#N/A</v>
      </c>
      <c r="E30" s="5"/>
      <c r="F30">
        <v>2019</v>
      </c>
      <c r="G30" s="5">
        <v>13.014351142000001</v>
      </c>
      <c r="H30" s="22">
        <f t="shared" ref="H30:H36" si="0">G30/G29-1</f>
        <v>1.1272824447635443E-2</v>
      </c>
    </row>
    <row r="31" spans="1:12" x14ac:dyDescent="0.2">
      <c r="A31" s="1">
        <v>43191</v>
      </c>
      <c r="B31" s="68">
        <v>12.88</v>
      </c>
      <c r="C31" s="68" t="e">
        <v>#N/A</v>
      </c>
      <c r="E31" s="5"/>
      <c r="F31">
        <v>2020</v>
      </c>
      <c r="G31" s="5">
        <v>13.155760722</v>
      </c>
      <c r="H31" s="22">
        <f t="shared" si="0"/>
        <v>1.0865665022948612E-2</v>
      </c>
    </row>
    <row r="32" spans="1:12" x14ac:dyDescent="0.2">
      <c r="A32" s="1">
        <v>43221</v>
      </c>
      <c r="B32" s="68">
        <v>13.12</v>
      </c>
      <c r="C32" s="68" t="e">
        <v>#N/A</v>
      </c>
      <c r="E32" s="5"/>
      <c r="F32">
        <v>2021</v>
      </c>
      <c r="G32" s="5">
        <v>13.657926442000001</v>
      </c>
      <c r="H32" s="22">
        <f t="shared" si="0"/>
        <v>3.8170785453724765E-2</v>
      </c>
    </row>
    <row r="33" spans="1:8" x14ac:dyDescent="0.2">
      <c r="A33" s="1">
        <v>43252</v>
      </c>
      <c r="B33" s="68">
        <v>13.03</v>
      </c>
      <c r="C33" s="68" t="e">
        <v>#N/A</v>
      </c>
      <c r="E33" s="5"/>
      <c r="F33">
        <v>2022</v>
      </c>
      <c r="G33" s="5">
        <v>15.038708516</v>
      </c>
      <c r="H33" s="22">
        <f t="shared" si="0"/>
        <v>0.1010974894222525</v>
      </c>
    </row>
    <row r="34" spans="1:8" x14ac:dyDescent="0.2">
      <c r="A34" s="1">
        <v>43282</v>
      </c>
      <c r="B34" s="68">
        <v>13.13</v>
      </c>
      <c r="C34" s="68" t="e">
        <v>#N/A</v>
      </c>
      <c r="E34" s="5"/>
      <c r="F34">
        <v>2023</v>
      </c>
      <c r="G34" s="5">
        <v>15.998642917</v>
      </c>
      <c r="H34" s="22">
        <f t="shared" si="0"/>
        <v>6.383090675497205E-2</v>
      </c>
    </row>
    <row r="35" spans="1:8" x14ac:dyDescent="0.2">
      <c r="A35" s="1">
        <v>43313</v>
      </c>
      <c r="B35" s="68">
        <v>13.26</v>
      </c>
      <c r="C35" s="68" t="e">
        <v>#N/A</v>
      </c>
      <c r="E35" s="5"/>
      <c r="F35">
        <v>2024</v>
      </c>
      <c r="G35" s="5">
        <v>16.366545340999998</v>
      </c>
      <c r="H35" s="22">
        <f t="shared" si="0"/>
        <v>2.2995851954984881E-2</v>
      </c>
    </row>
    <row r="36" spans="1:8" x14ac:dyDescent="0.2">
      <c r="A36" s="1">
        <v>43344</v>
      </c>
      <c r="B36" s="68">
        <v>13.01</v>
      </c>
      <c r="C36" s="68" t="e">
        <v>#N/A</v>
      </c>
      <c r="E36" s="5"/>
      <c r="F36">
        <v>2025</v>
      </c>
      <c r="G36" s="5">
        <v>16.659632418000001</v>
      </c>
      <c r="H36" s="22">
        <f t="shared" si="0"/>
        <v>1.7907693462088536E-2</v>
      </c>
    </row>
    <row r="37" spans="1:8" x14ac:dyDescent="0.2">
      <c r="A37" s="1">
        <v>43374</v>
      </c>
      <c r="B37" s="68">
        <v>12.85</v>
      </c>
      <c r="C37" s="68" t="e">
        <v>#N/A</v>
      </c>
      <c r="E37" s="5"/>
      <c r="G37" s="5"/>
      <c r="H37" s="22"/>
    </row>
    <row r="38" spans="1:8" x14ac:dyDescent="0.2">
      <c r="A38" s="1">
        <v>43405</v>
      </c>
      <c r="B38" s="68">
        <v>12.9</v>
      </c>
      <c r="C38" s="68" t="e">
        <v>#N/A</v>
      </c>
      <c r="E38" s="5"/>
      <c r="G38" s="5"/>
      <c r="H38" s="22"/>
    </row>
    <row r="39" spans="1:8" x14ac:dyDescent="0.2">
      <c r="A39" s="1">
        <v>43435</v>
      </c>
      <c r="B39" s="68">
        <v>12.43</v>
      </c>
      <c r="C39" s="68" t="e">
        <v>#N/A</v>
      </c>
      <c r="E39" s="5"/>
      <c r="G39" s="5"/>
      <c r="H39" s="22"/>
    </row>
    <row r="40" spans="1:8" x14ac:dyDescent="0.2">
      <c r="A40" s="1">
        <v>43466</v>
      </c>
      <c r="B40" s="68">
        <v>12.47</v>
      </c>
      <c r="C40" s="68" t="e">
        <v>#N/A</v>
      </c>
      <c r="E40" s="5"/>
      <c r="G40" s="5"/>
      <c r="H40" s="22"/>
    </row>
    <row r="41" spans="1:8" x14ac:dyDescent="0.2">
      <c r="A41" s="1">
        <v>43497</v>
      </c>
      <c r="B41" s="68">
        <v>12.72</v>
      </c>
      <c r="C41" s="68" t="e">
        <v>#N/A</v>
      </c>
      <c r="E41" s="5"/>
      <c r="G41" s="5"/>
      <c r="H41" s="22"/>
    </row>
    <row r="42" spans="1:8" x14ac:dyDescent="0.2">
      <c r="A42" s="1">
        <v>43525</v>
      </c>
      <c r="B42" s="68">
        <v>12.84</v>
      </c>
      <c r="C42" s="68" t="e">
        <v>#N/A</v>
      </c>
      <c r="E42" s="5"/>
    </row>
    <row r="43" spans="1:8" x14ac:dyDescent="0.2">
      <c r="A43" s="1">
        <v>43556</v>
      </c>
      <c r="B43" s="68">
        <v>13.25</v>
      </c>
      <c r="C43" s="68" t="e">
        <v>#N/A</v>
      </c>
      <c r="E43" s="5"/>
    </row>
    <row r="44" spans="1:8" x14ac:dyDescent="0.2">
      <c r="A44" s="1">
        <v>43586</v>
      </c>
      <c r="B44" s="68">
        <v>13.31</v>
      </c>
      <c r="C44" s="68" t="e">
        <v>#N/A</v>
      </c>
      <c r="E44" s="5"/>
    </row>
    <row r="45" spans="1:8" x14ac:dyDescent="0.2">
      <c r="A45" s="1">
        <v>43617</v>
      </c>
      <c r="B45" s="68">
        <v>13.32</v>
      </c>
      <c r="C45" s="68" t="e">
        <v>#N/A</v>
      </c>
      <c r="E45" s="5"/>
    </row>
    <row r="46" spans="1:8" x14ac:dyDescent="0.2">
      <c r="A46" s="1">
        <v>43647</v>
      </c>
      <c r="B46" s="68">
        <v>13.26</v>
      </c>
      <c r="C46" s="68" t="e">
        <v>#N/A</v>
      </c>
      <c r="E46" s="5"/>
    </row>
    <row r="47" spans="1:8" x14ac:dyDescent="0.2">
      <c r="A47" s="1">
        <v>43678</v>
      </c>
      <c r="B47" s="68">
        <v>13.3</v>
      </c>
      <c r="C47" s="68" t="e">
        <v>#N/A</v>
      </c>
      <c r="E47" s="5"/>
    </row>
    <row r="48" spans="1:8" x14ac:dyDescent="0.2">
      <c r="A48" s="1">
        <v>43709</v>
      </c>
      <c r="B48" s="68">
        <v>13.16</v>
      </c>
      <c r="C48" s="68" t="e">
        <v>#N/A</v>
      </c>
      <c r="E48" s="5"/>
    </row>
    <row r="49" spans="1:5" x14ac:dyDescent="0.2">
      <c r="A49" s="1">
        <v>43739</v>
      </c>
      <c r="B49" s="68">
        <v>12.81</v>
      </c>
      <c r="C49" s="68" t="e">
        <v>#N/A</v>
      </c>
      <c r="E49" s="5"/>
    </row>
    <row r="50" spans="1:5" x14ac:dyDescent="0.2">
      <c r="A50" s="1">
        <v>43770</v>
      </c>
      <c r="B50" s="68">
        <v>13.03</v>
      </c>
      <c r="C50" s="68" t="e">
        <v>#N/A</v>
      </c>
      <c r="E50" s="5"/>
    </row>
    <row r="51" spans="1:5" x14ac:dyDescent="0.2">
      <c r="A51" s="1">
        <v>43800</v>
      </c>
      <c r="B51" s="68">
        <v>12.68</v>
      </c>
      <c r="C51" s="68" t="e">
        <v>#N/A</v>
      </c>
      <c r="E51" s="5"/>
    </row>
    <row r="52" spans="1:5" x14ac:dyDescent="0.2">
      <c r="A52" s="1">
        <v>43831</v>
      </c>
      <c r="B52" s="68">
        <v>12.76</v>
      </c>
      <c r="C52" s="68" t="e">
        <v>#N/A</v>
      </c>
      <c r="E52" s="5"/>
    </row>
    <row r="53" spans="1:5" x14ac:dyDescent="0.2">
      <c r="A53" s="1">
        <v>43862</v>
      </c>
      <c r="B53" s="68">
        <v>12.82</v>
      </c>
      <c r="C53" s="68" t="e">
        <v>#N/A</v>
      </c>
      <c r="E53" s="5"/>
    </row>
    <row r="54" spans="1:5" x14ac:dyDescent="0.2">
      <c r="A54" s="1">
        <v>43891</v>
      </c>
      <c r="B54" s="68">
        <v>13.04</v>
      </c>
      <c r="C54" s="68" t="e">
        <v>#N/A</v>
      </c>
      <c r="E54" s="5"/>
    </row>
    <row r="55" spans="1:5" x14ac:dyDescent="0.2">
      <c r="A55" s="1">
        <v>43922</v>
      </c>
      <c r="B55" s="68">
        <v>13.24</v>
      </c>
      <c r="C55" s="68" t="e">
        <v>#N/A</v>
      </c>
      <c r="E55" s="5"/>
    </row>
    <row r="56" spans="1:5" x14ac:dyDescent="0.2">
      <c r="A56" s="1">
        <v>43952</v>
      </c>
      <c r="B56" s="68">
        <v>13.1</v>
      </c>
      <c r="C56" s="68" t="e">
        <v>#N/A</v>
      </c>
      <c r="E56" s="5"/>
    </row>
    <row r="57" spans="1:5" x14ac:dyDescent="0.2">
      <c r="A57" s="1">
        <v>43983</v>
      </c>
      <c r="B57" s="68">
        <v>13.22</v>
      </c>
      <c r="C57" s="68" t="e">
        <v>#N/A</v>
      </c>
      <c r="E57" s="5"/>
    </row>
    <row r="58" spans="1:5" x14ac:dyDescent="0.2">
      <c r="A58" s="1">
        <v>44013</v>
      </c>
      <c r="B58" s="68">
        <v>13.21</v>
      </c>
      <c r="C58" s="68" t="e">
        <v>#N/A</v>
      </c>
      <c r="E58" s="5"/>
    </row>
    <row r="59" spans="1:5" x14ac:dyDescent="0.2">
      <c r="A59" s="1">
        <v>44044</v>
      </c>
      <c r="B59" s="68">
        <v>13.26</v>
      </c>
      <c r="C59" s="68" t="e">
        <v>#N/A</v>
      </c>
      <c r="E59" s="5"/>
    </row>
    <row r="60" spans="1:5" x14ac:dyDescent="0.2">
      <c r="A60" s="1">
        <v>44075</v>
      </c>
      <c r="B60" s="68">
        <v>13.49</v>
      </c>
      <c r="C60" s="68" t="e">
        <v>#N/A</v>
      </c>
      <c r="E60" s="5"/>
    </row>
    <row r="61" spans="1:5" x14ac:dyDescent="0.2">
      <c r="A61" s="1">
        <v>44105</v>
      </c>
      <c r="B61" s="68">
        <v>13.66</v>
      </c>
      <c r="C61" s="68" t="e">
        <v>#N/A</v>
      </c>
      <c r="E61" s="5"/>
    </row>
    <row r="62" spans="1:5" x14ac:dyDescent="0.2">
      <c r="A62" s="1">
        <v>44136</v>
      </c>
      <c r="B62" s="68">
        <v>13.31</v>
      </c>
      <c r="C62" s="68" t="e">
        <v>#N/A</v>
      </c>
      <c r="E62" s="5"/>
    </row>
    <row r="63" spans="1:5" x14ac:dyDescent="0.2">
      <c r="A63" s="1">
        <v>44166</v>
      </c>
      <c r="B63" s="68">
        <v>12.78</v>
      </c>
      <c r="C63" s="68" t="e">
        <v>#N/A</v>
      </c>
      <c r="E63" s="5"/>
    </row>
    <row r="64" spans="1:5" x14ac:dyDescent="0.2">
      <c r="A64" s="1">
        <v>44197</v>
      </c>
      <c r="B64" s="68">
        <v>12.62</v>
      </c>
      <c r="C64" s="68" t="e">
        <v>#N/A</v>
      </c>
      <c r="E64" s="5"/>
    </row>
    <row r="65" spans="1:5" x14ac:dyDescent="0.2">
      <c r="A65" s="1">
        <v>44228</v>
      </c>
      <c r="B65" s="68">
        <v>13.01</v>
      </c>
      <c r="C65" s="68" t="e">
        <v>#N/A</v>
      </c>
      <c r="E65" s="5"/>
    </row>
    <row r="66" spans="1:5" x14ac:dyDescent="0.2">
      <c r="A66" s="1">
        <v>44256</v>
      </c>
      <c r="B66" s="68">
        <v>13.24</v>
      </c>
      <c r="C66" s="68" t="e">
        <v>#N/A</v>
      </c>
      <c r="E66" s="5"/>
    </row>
    <row r="67" spans="1:5" x14ac:dyDescent="0.2">
      <c r="A67" s="1">
        <v>44287</v>
      </c>
      <c r="B67" s="68">
        <v>13.73</v>
      </c>
      <c r="C67" s="68" t="e">
        <v>#N/A</v>
      </c>
      <c r="E67" s="5"/>
    </row>
    <row r="68" spans="1:5" x14ac:dyDescent="0.2">
      <c r="A68" s="1">
        <v>44317</v>
      </c>
      <c r="B68" s="68">
        <v>13.86</v>
      </c>
      <c r="C68" s="68" t="e">
        <v>#N/A</v>
      </c>
      <c r="E68" s="5"/>
    </row>
    <row r="69" spans="1:5" x14ac:dyDescent="0.2">
      <c r="A69" s="1">
        <v>44348</v>
      </c>
      <c r="B69" s="68">
        <v>13.83</v>
      </c>
      <c r="C69" s="68" t="e">
        <v>#N/A</v>
      </c>
      <c r="E69" s="5"/>
    </row>
    <row r="70" spans="1:5" x14ac:dyDescent="0.2">
      <c r="A70" s="1">
        <v>44378</v>
      </c>
      <c r="B70" s="68">
        <v>13.83</v>
      </c>
      <c r="C70" s="68" t="e">
        <v>#N/A</v>
      </c>
      <c r="E70" s="5"/>
    </row>
    <row r="71" spans="1:5" x14ac:dyDescent="0.2">
      <c r="A71" s="1">
        <v>44409</v>
      </c>
      <c r="B71" s="68">
        <v>13.92</v>
      </c>
      <c r="C71" s="68" t="e">
        <v>#N/A</v>
      </c>
      <c r="E71" s="5"/>
    </row>
    <row r="72" spans="1:5" x14ac:dyDescent="0.2">
      <c r="A72" s="1">
        <v>44440</v>
      </c>
      <c r="B72" s="68">
        <v>14.14</v>
      </c>
      <c r="C72" s="68" t="e">
        <v>#N/A</v>
      </c>
      <c r="E72" s="5"/>
    </row>
    <row r="73" spans="1:5" x14ac:dyDescent="0.2">
      <c r="A73" s="1">
        <v>44470</v>
      </c>
      <c r="B73" s="68">
        <v>14.06</v>
      </c>
      <c r="C73" s="68" t="e">
        <v>#N/A</v>
      </c>
      <c r="E73" s="5"/>
    </row>
    <row r="74" spans="1:5" x14ac:dyDescent="0.2">
      <c r="A74" s="1">
        <v>44501</v>
      </c>
      <c r="B74" s="68">
        <v>14.07</v>
      </c>
      <c r="C74" s="68" t="e">
        <v>#N/A</v>
      </c>
      <c r="E74" s="5"/>
    </row>
    <row r="75" spans="1:5" x14ac:dyDescent="0.2">
      <c r="A75" s="1">
        <v>44531</v>
      </c>
      <c r="B75" s="68">
        <v>13.72</v>
      </c>
      <c r="C75" s="68" t="e">
        <v>#N/A</v>
      </c>
      <c r="E75" s="5"/>
    </row>
    <row r="76" spans="1:5" x14ac:dyDescent="0.2">
      <c r="A76" s="1">
        <v>44562</v>
      </c>
      <c r="B76" s="68">
        <v>13.64</v>
      </c>
      <c r="C76" s="68" t="e">
        <v>#N/A</v>
      </c>
      <c r="E76" s="5"/>
    </row>
    <row r="77" spans="1:5" x14ac:dyDescent="0.2">
      <c r="A77" s="1">
        <v>44593</v>
      </c>
      <c r="B77" s="68">
        <v>13.76</v>
      </c>
      <c r="C77" s="68" t="e">
        <v>#N/A</v>
      </c>
      <c r="E77" s="5"/>
    </row>
    <row r="78" spans="1:5" x14ac:dyDescent="0.2">
      <c r="A78" s="1">
        <v>44621</v>
      </c>
      <c r="B78" s="68">
        <v>14.41</v>
      </c>
      <c r="C78" s="68" t="e">
        <v>#N/A</v>
      </c>
      <c r="E78" s="5"/>
    </row>
    <row r="79" spans="1:5" x14ac:dyDescent="0.2">
      <c r="A79" s="1">
        <v>44652</v>
      </c>
      <c r="B79" s="68">
        <v>14.57</v>
      </c>
      <c r="C79" s="68" t="e">
        <v>#N/A</v>
      </c>
      <c r="E79" s="5"/>
    </row>
    <row r="80" spans="1:5" x14ac:dyDescent="0.2">
      <c r="A80" s="1">
        <v>44682</v>
      </c>
      <c r="B80" s="68">
        <v>14.89</v>
      </c>
      <c r="C80" s="68" t="e">
        <v>#N/A</v>
      </c>
      <c r="E80" s="5"/>
    </row>
    <row r="81" spans="1:5" x14ac:dyDescent="0.2">
      <c r="A81" s="1">
        <v>44713</v>
      </c>
      <c r="B81" s="68">
        <v>15.3</v>
      </c>
      <c r="C81" s="68" t="e">
        <v>#N/A</v>
      </c>
      <c r="E81" s="5"/>
    </row>
    <row r="82" spans="1:5" x14ac:dyDescent="0.2">
      <c r="A82" s="1">
        <v>44743</v>
      </c>
      <c r="B82" s="68">
        <v>15.31</v>
      </c>
      <c r="C82" s="68" t="e">
        <v>#N/A</v>
      </c>
      <c r="E82" s="5"/>
    </row>
    <row r="83" spans="1:5" x14ac:dyDescent="0.2">
      <c r="A83" s="1">
        <v>44774</v>
      </c>
      <c r="B83" s="68">
        <v>15.82</v>
      </c>
      <c r="C83" s="68" t="e">
        <v>#N/A</v>
      </c>
      <c r="E83" s="5"/>
    </row>
    <row r="84" spans="1:5" x14ac:dyDescent="0.2">
      <c r="A84" s="1">
        <v>44805</v>
      </c>
      <c r="B84" s="68">
        <v>16.190000000000001</v>
      </c>
      <c r="C84" s="68" t="e">
        <v>#N/A</v>
      </c>
      <c r="E84" s="5"/>
    </row>
    <row r="85" spans="1:5" x14ac:dyDescent="0.2">
      <c r="A85" s="1">
        <v>44835</v>
      </c>
      <c r="B85" s="68">
        <v>15.99</v>
      </c>
      <c r="C85" s="68" t="e">
        <v>#N/A</v>
      </c>
      <c r="E85" s="5"/>
    </row>
    <row r="86" spans="1:5" x14ac:dyDescent="0.2">
      <c r="A86" s="1">
        <v>44866</v>
      </c>
      <c r="B86" s="68">
        <v>15.55</v>
      </c>
      <c r="C86" s="68" t="e">
        <v>#N/A</v>
      </c>
      <c r="E86" s="5"/>
    </row>
    <row r="87" spans="1:5" x14ac:dyDescent="0.2">
      <c r="A87" s="1">
        <v>44896</v>
      </c>
      <c r="B87" s="68">
        <v>14.94</v>
      </c>
      <c r="C87" s="68" t="e">
        <v>#N/A</v>
      </c>
      <c r="E87" s="5"/>
    </row>
    <row r="88" spans="1:5" x14ac:dyDescent="0.2">
      <c r="A88" s="1">
        <v>44927</v>
      </c>
      <c r="B88" s="68">
        <v>15.47</v>
      </c>
      <c r="C88" s="68" t="e">
        <v>#N/A</v>
      </c>
      <c r="E88" s="5"/>
    </row>
    <row r="89" spans="1:5" x14ac:dyDescent="0.2">
      <c r="A89" s="1">
        <v>44958</v>
      </c>
      <c r="B89" s="68">
        <v>15.98</v>
      </c>
      <c r="C89" s="68" t="e">
        <v>#N/A</v>
      </c>
      <c r="E89" s="5"/>
    </row>
    <row r="90" spans="1:5" x14ac:dyDescent="0.2">
      <c r="A90" s="1">
        <v>44986</v>
      </c>
      <c r="B90" s="68">
        <v>16.04</v>
      </c>
      <c r="C90" s="68" t="e">
        <v>#N/A</v>
      </c>
      <c r="E90" s="5"/>
    </row>
    <row r="91" spans="1:5" x14ac:dyDescent="0.2">
      <c r="A91" s="1">
        <v>45017</v>
      </c>
      <c r="B91" s="68">
        <v>16.100000000000001</v>
      </c>
      <c r="C91" s="68" t="e">
        <v>#N/A</v>
      </c>
      <c r="E91" s="5"/>
    </row>
    <row r="92" spans="1:5" x14ac:dyDescent="0.2">
      <c r="A92" s="1">
        <v>45047</v>
      </c>
      <c r="B92" s="68">
        <v>16.14</v>
      </c>
      <c r="C92" s="68" t="e">
        <v>#N/A</v>
      </c>
      <c r="E92" s="5"/>
    </row>
    <row r="93" spans="1:5" x14ac:dyDescent="0.2">
      <c r="A93" s="1">
        <v>45078</v>
      </c>
      <c r="B93" s="68">
        <v>16.09</v>
      </c>
      <c r="C93" s="68" t="e">
        <v>#N/A</v>
      </c>
      <c r="E93" s="5"/>
    </row>
    <row r="94" spans="1:5" x14ac:dyDescent="0.2">
      <c r="A94" s="1">
        <v>45108</v>
      </c>
      <c r="B94" s="68">
        <v>15.86</v>
      </c>
      <c r="C94" s="68" t="e">
        <v>#N/A</v>
      </c>
      <c r="E94" s="5"/>
    </row>
    <row r="95" spans="1:5" x14ac:dyDescent="0.2">
      <c r="A95" s="1">
        <v>45139</v>
      </c>
      <c r="B95" s="68">
        <v>15.91</v>
      </c>
      <c r="C95" s="68" t="e">
        <v>#N/A</v>
      </c>
      <c r="E95" s="5"/>
    </row>
    <row r="96" spans="1:5" x14ac:dyDescent="0.2">
      <c r="A96" s="1">
        <v>45170</v>
      </c>
      <c r="B96" s="68">
        <v>16.27</v>
      </c>
      <c r="C96" s="68" t="e">
        <v>#N/A</v>
      </c>
      <c r="E96" s="5"/>
    </row>
    <row r="97" spans="1:5" x14ac:dyDescent="0.2">
      <c r="A97" s="1">
        <v>45200</v>
      </c>
      <c r="B97" s="68">
        <v>16.48</v>
      </c>
      <c r="C97" s="68" t="e">
        <v>#N/A</v>
      </c>
      <c r="E97" s="5"/>
    </row>
    <row r="98" spans="1:5" x14ac:dyDescent="0.2">
      <c r="A98" s="1">
        <v>45231</v>
      </c>
      <c r="B98" s="68">
        <v>16.190000000000001</v>
      </c>
      <c r="C98" s="68" t="e">
        <v>#N/A</v>
      </c>
      <c r="E98" s="5"/>
    </row>
    <row r="99" spans="1:5" x14ac:dyDescent="0.2">
      <c r="A99" s="1">
        <v>45261</v>
      </c>
      <c r="B99" s="68">
        <v>15.69</v>
      </c>
      <c r="C99" s="68" t="e">
        <v>#N/A</v>
      </c>
      <c r="E99" s="5"/>
    </row>
    <row r="100" spans="1:5" x14ac:dyDescent="0.2">
      <c r="A100" s="1">
        <v>45292</v>
      </c>
      <c r="B100" s="68">
        <v>15.47</v>
      </c>
      <c r="C100" s="68" t="e">
        <v>#N/A</v>
      </c>
      <c r="E100" s="5"/>
    </row>
    <row r="101" spans="1:5" x14ac:dyDescent="0.2">
      <c r="A101" s="1">
        <v>45323</v>
      </c>
      <c r="B101" s="68">
        <v>16.12</v>
      </c>
      <c r="C101" s="68" t="e">
        <v>#N/A</v>
      </c>
      <c r="E101" s="5"/>
    </row>
    <row r="102" spans="1:5" x14ac:dyDescent="0.2">
      <c r="A102" s="1">
        <v>45352</v>
      </c>
      <c r="B102" s="68">
        <v>16.690000000000001</v>
      </c>
      <c r="C102" s="68" t="e">
        <v>#N/A</v>
      </c>
      <c r="E102" s="5"/>
    </row>
    <row r="103" spans="1:5" x14ac:dyDescent="0.2">
      <c r="A103" s="1">
        <v>45383</v>
      </c>
      <c r="B103" s="68">
        <v>16.88</v>
      </c>
      <c r="C103" s="68" t="e">
        <v>#N/A</v>
      </c>
      <c r="E103" s="5"/>
    </row>
    <row r="104" spans="1:5" x14ac:dyDescent="0.2">
      <c r="A104" s="1">
        <v>45413</v>
      </c>
      <c r="B104" s="68">
        <v>16.43</v>
      </c>
      <c r="C104" s="68" t="e">
        <v>#N/A</v>
      </c>
      <c r="E104" s="5"/>
    </row>
    <row r="105" spans="1:5" x14ac:dyDescent="0.2">
      <c r="A105" s="1">
        <v>45444</v>
      </c>
      <c r="B105" s="68">
        <v>16.420000000000002</v>
      </c>
      <c r="C105" s="68" t="e">
        <v>#N/A</v>
      </c>
      <c r="E105" s="5"/>
    </row>
    <row r="106" spans="1:5" x14ac:dyDescent="0.2">
      <c r="A106" s="1">
        <v>45474</v>
      </c>
      <c r="B106" s="68">
        <v>16.63</v>
      </c>
      <c r="C106" s="68" t="e">
        <v>#N/A</v>
      </c>
      <c r="E106" s="5"/>
    </row>
    <row r="107" spans="1:5" x14ac:dyDescent="0.2">
      <c r="A107" s="1">
        <v>45505</v>
      </c>
      <c r="B107" s="68">
        <v>16.63</v>
      </c>
      <c r="C107" s="68" t="e">
        <v>#N/A</v>
      </c>
      <c r="E107" s="5"/>
    </row>
    <row r="108" spans="1:5" x14ac:dyDescent="0.2">
      <c r="A108" s="1">
        <v>45536</v>
      </c>
      <c r="B108" s="68">
        <v>16.829999999999998</v>
      </c>
      <c r="C108" s="68" t="e">
        <v>#N/A</v>
      </c>
      <c r="E108" s="5"/>
    </row>
    <row r="109" spans="1:5" x14ac:dyDescent="0.2">
      <c r="A109" s="1">
        <v>45566</v>
      </c>
      <c r="B109" s="68">
        <v>16.573650000000001</v>
      </c>
      <c r="C109" s="68" t="e">
        <v>#N/A</v>
      </c>
      <c r="E109" s="5"/>
    </row>
    <row r="110" spans="1:5" x14ac:dyDescent="0.2">
      <c r="A110" s="1">
        <v>45597</v>
      </c>
      <c r="B110" s="68">
        <v>16.265519999999999</v>
      </c>
      <c r="C110" s="68">
        <v>16.265519999999999</v>
      </c>
      <c r="E110" s="5"/>
    </row>
    <row r="111" spans="1:5" x14ac:dyDescent="0.2">
      <c r="A111" s="1">
        <v>45627</v>
      </c>
      <c r="B111" s="68" t="e">
        <v>#N/A</v>
      </c>
      <c r="C111" s="68">
        <v>15.6107</v>
      </c>
      <c r="E111" s="5"/>
    </row>
    <row r="112" spans="1:5" x14ac:dyDescent="0.2">
      <c r="A112" s="1">
        <v>45658</v>
      </c>
      <c r="B112" s="68" t="e">
        <v>#N/A</v>
      </c>
      <c r="C112" s="68">
        <v>15.574870000000001</v>
      </c>
      <c r="E112" s="5"/>
    </row>
    <row r="113" spans="1:5" x14ac:dyDescent="0.2">
      <c r="A113" s="1">
        <v>45689</v>
      </c>
      <c r="B113" s="68" t="e">
        <v>#N/A</v>
      </c>
      <c r="C113" s="68">
        <v>16.12002</v>
      </c>
      <c r="E113" s="5"/>
    </row>
    <row r="114" spans="1:5" x14ac:dyDescent="0.2">
      <c r="A114" s="1">
        <v>45717</v>
      </c>
      <c r="B114" s="68" t="e">
        <v>#N/A</v>
      </c>
      <c r="C114" s="68">
        <v>16.709430000000001</v>
      </c>
      <c r="E114" s="5"/>
    </row>
    <row r="115" spans="1:5" x14ac:dyDescent="0.2">
      <c r="A115" s="1">
        <v>45748</v>
      </c>
      <c r="B115" s="68" t="e">
        <v>#N/A</v>
      </c>
      <c r="C115" s="68">
        <v>17.119389999999999</v>
      </c>
      <c r="E115" s="5"/>
    </row>
    <row r="116" spans="1:5" x14ac:dyDescent="0.2">
      <c r="A116" s="1">
        <v>45778</v>
      </c>
      <c r="B116" s="68" t="e">
        <v>#N/A</v>
      </c>
      <c r="C116" s="68">
        <v>16.766380000000002</v>
      </c>
      <c r="E116" s="5"/>
    </row>
    <row r="117" spans="1:5" x14ac:dyDescent="0.2">
      <c r="A117" s="1">
        <v>45809</v>
      </c>
      <c r="B117" s="68" t="e">
        <v>#N/A</v>
      </c>
      <c r="C117" s="68">
        <v>16.810669999999998</v>
      </c>
      <c r="E117" s="5"/>
    </row>
    <row r="118" spans="1:5" x14ac:dyDescent="0.2">
      <c r="A118" s="1">
        <v>45839</v>
      </c>
      <c r="B118" s="68" t="e">
        <v>#N/A</v>
      </c>
      <c r="C118" s="68">
        <v>16.86448</v>
      </c>
      <c r="E118" s="5"/>
    </row>
    <row r="119" spans="1:5" x14ac:dyDescent="0.2">
      <c r="A119" s="1">
        <v>45870</v>
      </c>
      <c r="B119" s="68" t="e">
        <v>#N/A</v>
      </c>
      <c r="C119" s="68">
        <v>16.938140000000001</v>
      </c>
      <c r="E119" s="5"/>
    </row>
    <row r="120" spans="1:5" x14ac:dyDescent="0.2">
      <c r="A120" s="1">
        <v>45901</v>
      </c>
      <c r="B120" s="68" t="e">
        <v>#N/A</v>
      </c>
      <c r="C120" s="68">
        <v>17.31523</v>
      </c>
      <c r="E120" s="5"/>
    </row>
    <row r="121" spans="1:5" x14ac:dyDescent="0.2">
      <c r="A121" s="1">
        <v>45931</v>
      </c>
      <c r="B121" s="68" t="e">
        <v>#N/A</v>
      </c>
      <c r="C121" s="68">
        <v>16.973089999999999</v>
      </c>
      <c r="E121" s="5"/>
    </row>
    <row r="122" spans="1:5" x14ac:dyDescent="0.2">
      <c r="A122" s="1">
        <v>45962</v>
      </c>
      <c r="B122" s="68" t="e">
        <v>#N/A</v>
      </c>
      <c r="C122" s="68">
        <v>16.70645</v>
      </c>
      <c r="E122" s="5"/>
    </row>
    <row r="123" spans="1:5" x14ac:dyDescent="0.2">
      <c r="A123" s="48">
        <v>45992</v>
      </c>
      <c r="B123" s="68" t="e">
        <v>#N/A</v>
      </c>
      <c r="C123" s="68">
        <v>16.13194</v>
      </c>
      <c r="E123" s="5"/>
    </row>
    <row r="124" spans="1:5" x14ac:dyDescent="0.2">
      <c r="A124" s="278" t="s">
        <v>1007</v>
      </c>
      <c r="E124" s="5"/>
    </row>
    <row r="126" spans="1:5" x14ac:dyDescent="0.2">
      <c r="A126" s="4"/>
      <c r="B126" s="21" t="s">
        <v>342</v>
      </c>
    </row>
    <row r="127" spans="1:5" x14ac:dyDescent="0.2">
      <c r="A127">
        <v>6.5</v>
      </c>
      <c r="B127">
        <v>0</v>
      </c>
    </row>
    <row r="128" spans="1:5" x14ac:dyDescent="0.2">
      <c r="A128">
        <v>6.5</v>
      </c>
      <c r="B128">
        <v>4</v>
      </c>
    </row>
  </sheetData>
  <mergeCells count="3">
    <mergeCell ref="B25:C25"/>
    <mergeCell ref="B26:C26"/>
    <mergeCell ref="G26:H26"/>
  </mergeCells>
  <conditionalFormatting sqref="B28:C123">
    <cfRule type="expression" dxfId="3" priority="2" stopIfTrue="1">
      <formula>ISNA(B28)</formula>
    </cfRule>
  </conditionalFormatting>
  <hyperlinks>
    <hyperlink ref="A3" location="Contents!A1" display="Return to Contents" xr:uid="{00000000-0004-0000-1E00-000000000000}"/>
  </hyperlinks>
  <pageMargins left="0.75" right="0.75" top="1" bottom="1" header="0.5" footer="0.5"/>
  <pageSetup scale="89" fitToHeight="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DADF-B25D-44B3-BEC6-DCB763C3502F}">
  <sheetPr>
    <pageSetUpPr fitToPage="1"/>
  </sheetPr>
  <dimension ref="A1:AF190"/>
  <sheetViews>
    <sheetView zoomScaleNormal="100" workbookViewId="0"/>
  </sheetViews>
  <sheetFormatPr defaultRowHeight="12.75" x14ac:dyDescent="0.2"/>
  <cols>
    <col min="2" max="3" width="8.7109375" style="5"/>
    <col min="14" max="14" width="8.7109375" style="450"/>
    <col min="18" max="18" width="8.7109375" style="450"/>
    <col min="31" max="31" width="23.7109375" bestFit="1" customWidth="1"/>
    <col min="32" max="32" width="11.5703125" bestFit="1" customWidth="1"/>
  </cols>
  <sheetData>
    <row r="1" spans="1:32" x14ac:dyDescent="0.2">
      <c r="B1"/>
      <c r="C1"/>
    </row>
    <row r="2" spans="1:32" ht="15.75" x14ac:dyDescent="0.25">
      <c r="A2" s="31" t="s">
        <v>977</v>
      </c>
      <c r="B2"/>
      <c r="C2"/>
      <c r="AE2" s="176" t="s">
        <v>89</v>
      </c>
      <c r="AF2" s="242" t="s">
        <v>511</v>
      </c>
    </row>
    <row r="3" spans="1:32" x14ac:dyDescent="0.2">
      <c r="A3" s="16" t="s">
        <v>16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</row>
    <row r="4" spans="1:32" x14ac:dyDescent="0.2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</row>
    <row r="5" spans="1:32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AE5" s="142" t="s">
        <v>343</v>
      </c>
      <c r="AF5" s="143"/>
    </row>
    <row r="6" spans="1:32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AE6" s="175" t="s">
        <v>89</v>
      </c>
      <c r="AF6" s="292" t="s">
        <v>511</v>
      </c>
    </row>
    <row r="7" spans="1:32" x14ac:dyDescent="0.2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AE7" s="175" t="s">
        <v>358</v>
      </c>
      <c r="AF7" s="292" t="s">
        <v>510</v>
      </c>
    </row>
    <row r="8" spans="1:32" x14ac:dyDescent="0.2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AE8" s="177" t="s">
        <v>63</v>
      </c>
      <c r="AF8" s="242" t="s">
        <v>512</v>
      </c>
    </row>
    <row r="9" spans="1:32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AE9" s="176" t="s">
        <v>93</v>
      </c>
      <c r="AF9" s="242" t="s">
        <v>515</v>
      </c>
    </row>
    <row r="10" spans="1:32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AE10" s="176" t="s">
        <v>86</v>
      </c>
      <c r="AF10" s="242" t="s">
        <v>616</v>
      </c>
    </row>
    <row r="11" spans="1:32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AE11" s="176" t="s">
        <v>614</v>
      </c>
      <c r="AF11" s="242" t="s">
        <v>615</v>
      </c>
    </row>
    <row r="12" spans="1:32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AE12" s="176" t="s">
        <v>517</v>
      </c>
      <c r="AF12" s="242" t="s">
        <v>513</v>
      </c>
    </row>
    <row r="13" spans="1:32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AE13" s="176" t="s">
        <v>360</v>
      </c>
      <c r="AF13" s="242" t="s">
        <v>514</v>
      </c>
    </row>
    <row r="14" spans="1:32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AE14" s="176" t="s">
        <v>368</v>
      </c>
      <c r="AF14" s="242" t="s">
        <v>516</v>
      </c>
    </row>
    <row r="15" spans="1:32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AE15" s="176" t="s">
        <v>359</v>
      </c>
      <c r="AF15" s="242" t="s">
        <v>509</v>
      </c>
    </row>
    <row r="16" spans="1:32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AE16" s="176" t="s">
        <v>89</v>
      </c>
      <c r="AF16" s="242" t="s">
        <v>618</v>
      </c>
    </row>
    <row r="17" spans="1:32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AE17" s="176" t="s">
        <v>34</v>
      </c>
      <c r="AF17" s="242" t="s">
        <v>619</v>
      </c>
    </row>
    <row r="18" spans="1:32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AE18" s="176" t="s">
        <v>614</v>
      </c>
      <c r="AF18" s="242" t="s">
        <v>620</v>
      </c>
    </row>
    <row r="19" spans="1:32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AE19" s="176" t="s">
        <v>635</v>
      </c>
      <c r="AF19" s="242" t="s">
        <v>621</v>
      </c>
    </row>
    <row r="20" spans="1:32" ht="13.15" customHeight="1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AE20" s="176" t="s">
        <v>636</v>
      </c>
      <c r="AF20" s="242" t="s">
        <v>622</v>
      </c>
    </row>
    <row r="21" spans="1:32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AE21" s="176" t="s">
        <v>63</v>
      </c>
      <c r="AF21" s="242" t="s">
        <v>623</v>
      </c>
    </row>
    <row r="22" spans="1:32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N22" s="451"/>
      <c r="R22" s="451"/>
      <c r="AE22" s="176" t="s">
        <v>637</v>
      </c>
      <c r="AF22" s="242" t="s">
        <v>624</v>
      </c>
    </row>
    <row r="23" spans="1:32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AE23" s="176" t="s">
        <v>35</v>
      </c>
      <c r="AF23" s="242" t="s">
        <v>625</v>
      </c>
    </row>
    <row r="24" spans="1:32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AE24" s="176" t="s">
        <v>517</v>
      </c>
      <c r="AF24" s="242" t="s">
        <v>626</v>
      </c>
    </row>
    <row r="25" spans="1:32" x14ac:dyDescent="0.2">
      <c r="B25" s="36" t="s">
        <v>975</v>
      </c>
      <c r="C25" s="36"/>
      <c r="D25" s="36"/>
      <c r="E25" s="36"/>
      <c r="F25" s="36"/>
      <c r="G25" s="36"/>
      <c r="H25" s="36"/>
      <c r="I25" s="36"/>
      <c r="K25" s="224" t="s">
        <v>974</v>
      </c>
      <c r="L25" s="35"/>
      <c r="M25" s="35"/>
      <c r="N25" s="452"/>
      <c r="O25" s="35"/>
      <c r="P25" s="35"/>
      <c r="Q25" s="35"/>
      <c r="R25" s="452"/>
      <c r="S25" s="35"/>
      <c r="T25" s="35"/>
      <c r="U25" s="35"/>
      <c r="V25" s="35"/>
      <c r="W25" s="35"/>
      <c r="X25" s="35"/>
      <c r="Y25" s="35"/>
      <c r="Z25" s="35"/>
      <c r="AA25" s="35"/>
      <c r="AB25" s="35"/>
      <c r="AE25" s="176" t="s">
        <v>85</v>
      </c>
      <c r="AF25" s="242" t="s">
        <v>627</v>
      </c>
    </row>
    <row r="26" spans="1:32" x14ac:dyDescent="0.2">
      <c r="A26" s="2"/>
      <c r="B26" s="29" t="s">
        <v>66</v>
      </c>
      <c r="C26" s="29"/>
      <c r="D26" s="29"/>
      <c r="E26" s="29" t="s">
        <v>68</v>
      </c>
      <c r="F26" s="486" t="s">
        <v>640</v>
      </c>
      <c r="G26" s="486"/>
      <c r="H26" s="29" t="s">
        <v>6</v>
      </c>
      <c r="I26" s="29" t="s">
        <v>5</v>
      </c>
      <c r="K26" s="29"/>
      <c r="L26" s="29"/>
      <c r="M26" s="29"/>
      <c r="N26" s="453"/>
      <c r="O26" s="29"/>
      <c r="P26" s="29"/>
      <c r="Q26" s="29"/>
      <c r="R26" s="4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176" t="s">
        <v>455</v>
      </c>
      <c r="AF26" s="242" t="s">
        <v>628</v>
      </c>
    </row>
    <row r="27" spans="1:32" x14ac:dyDescent="0.2">
      <c r="A27" s="4" t="s">
        <v>12</v>
      </c>
      <c r="B27" s="27" t="s">
        <v>67</v>
      </c>
      <c r="C27" s="27" t="s">
        <v>34</v>
      </c>
      <c r="D27" s="27" t="s">
        <v>63</v>
      </c>
      <c r="E27" s="27" t="s">
        <v>71</v>
      </c>
      <c r="F27" s="96" t="s">
        <v>86</v>
      </c>
      <c r="G27" s="96" t="s">
        <v>614</v>
      </c>
      <c r="H27" s="27" t="s">
        <v>70</v>
      </c>
      <c r="I27" s="27" t="s">
        <v>69</v>
      </c>
      <c r="J27" s="8"/>
      <c r="K27" s="27" t="str">
        <f>AE16</f>
        <v>Natural gas</v>
      </c>
      <c r="L27" s="27" t="s">
        <v>34</v>
      </c>
      <c r="M27" s="27" t="str">
        <f>AE18</f>
        <v>Wind</v>
      </c>
      <c r="N27" s="454" t="s">
        <v>86</v>
      </c>
      <c r="O27" s="96" t="str">
        <f>AE19</f>
        <v>Solar photovoltaic</v>
      </c>
      <c r="P27" s="96" t="str">
        <f>AE20</f>
        <v>Solar thermal</v>
      </c>
      <c r="Q27" s="96" t="str">
        <f>AE21</f>
        <v>Nuclear</v>
      </c>
      <c r="R27" s="454" t="s">
        <v>93</v>
      </c>
      <c r="S27" s="96" t="str">
        <f>AE28</f>
        <v>Conventional hydroelectric</v>
      </c>
      <c r="T27" s="96" t="str">
        <f>AE29</f>
        <v>Pumped storage hydroelectric</v>
      </c>
      <c r="U27" s="96" t="s">
        <v>6</v>
      </c>
      <c r="V27" s="96" t="str">
        <f>AE22</f>
        <v>Battery storage</v>
      </c>
      <c r="W27" s="96" t="str">
        <f>AE23</f>
        <v>Petroleum</v>
      </c>
      <c r="X27" s="96" t="str">
        <f>AE24</f>
        <v>Other gases</v>
      </c>
      <c r="Y27" s="96" t="str">
        <f>AE25</f>
        <v>Geothermal</v>
      </c>
      <c r="Z27" s="96" t="str">
        <f>AE26</f>
        <v>Waste biomass</v>
      </c>
      <c r="AA27" s="96" t="str">
        <f>AE27</f>
        <v>Wood biomass</v>
      </c>
      <c r="AB27" s="96" t="str">
        <f>AE30</f>
        <v>Other nonreenwble sources</v>
      </c>
      <c r="AC27" s="29"/>
      <c r="AD27" s="17"/>
      <c r="AE27" s="176" t="s">
        <v>94</v>
      </c>
      <c r="AF27" s="242" t="s">
        <v>629</v>
      </c>
    </row>
    <row r="28" spans="1:32" x14ac:dyDescent="0.2">
      <c r="A28">
        <v>2014</v>
      </c>
      <c r="B28" s="446">
        <v>1.0331984834000001</v>
      </c>
      <c r="C28" s="446">
        <v>1.5687743588999998</v>
      </c>
      <c r="D28" s="446">
        <v>0.797165982</v>
      </c>
      <c r="E28" s="446">
        <v>0.25804620968000003</v>
      </c>
      <c r="F28" s="446">
        <v>1.7304136714999998E-2</v>
      </c>
      <c r="G28" s="446">
        <v>0.18149590347</v>
      </c>
      <c r="H28" s="447">
        <v>3.8679584509999997E-2</v>
      </c>
      <c r="I28" s="446">
        <v>3.9369614087999998</v>
      </c>
      <c r="J28">
        <v>2014</v>
      </c>
      <c r="K28" s="61">
        <v>415.59199999999998</v>
      </c>
      <c r="L28" s="61">
        <v>295.90550000000002</v>
      </c>
      <c r="M28" s="61">
        <v>64.155600000000007</v>
      </c>
      <c r="N28" s="455">
        <f>SUM(O28:P28)</f>
        <v>10.0922</v>
      </c>
      <c r="O28" s="61">
        <v>8.4254999999999995</v>
      </c>
      <c r="P28" s="61">
        <v>1.6667000000000001</v>
      </c>
      <c r="Q28" s="61">
        <v>98.569299999999998</v>
      </c>
      <c r="R28" s="455">
        <f>SUM(S28:T28)</f>
        <v>101.8563</v>
      </c>
      <c r="S28" s="61">
        <v>79.376599999999996</v>
      </c>
      <c r="T28" s="61">
        <v>22.479700000000001</v>
      </c>
      <c r="U28" s="61">
        <f>SUM(V28:AB28)</f>
        <v>51.384800000000006</v>
      </c>
      <c r="V28" s="61">
        <v>0.1991</v>
      </c>
      <c r="W28" s="61">
        <v>40.075299999999999</v>
      </c>
      <c r="X28" s="61">
        <v>0.14430000000000001</v>
      </c>
      <c r="Y28" s="61">
        <v>2.5143</v>
      </c>
      <c r="Z28" s="61">
        <v>4.2249999999999996</v>
      </c>
      <c r="AA28" s="61">
        <v>2.9369000000000001</v>
      </c>
      <c r="AB28" s="61">
        <v>1.2899</v>
      </c>
      <c r="AC28" s="29"/>
      <c r="AD28" s="279"/>
      <c r="AE28" s="176" t="s">
        <v>638</v>
      </c>
      <c r="AF28" s="242" t="s">
        <v>630</v>
      </c>
    </row>
    <row r="29" spans="1:32" x14ac:dyDescent="0.2">
      <c r="A29">
        <v>2015</v>
      </c>
      <c r="B29" s="446">
        <v>1.2388420999</v>
      </c>
      <c r="C29" s="446">
        <v>1.3409932993</v>
      </c>
      <c r="D29" s="446">
        <v>0.79717787699999998</v>
      </c>
      <c r="E29" s="446">
        <v>0.24763569222000001</v>
      </c>
      <c r="F29" s="446">
        <v>2.4455541250999999E-2</v>
      </c>
      <c r="G29" s="446">
        <v>0.19054678443</v>
      </c>
      <c r="H29" s="447">
        <v>3.7587258163999999E-2</v>
      </c>
      <c r="I29" s="446">
        <v>3.9204065482999999</v>
      </c>
      <c r="J29">
        <v>2015</v>
      </c>
      <c r="K29" s="61">
        <v>423.01889999999997</v>
      </c>
      <c r="L29" s="61">
        <v>276.98379999999997</v>
      </c>
      <c r="M29" s="61">
        <v>72.4863</v>
      </c>
      <c r="N29" s="455">
        <f t="shared" ref="N29:N39" si="0">SUM(O29:P29)</f>
        <v>13.369</v>
      </c>
      <c r="O29" s="61">
        <v>11.6111</v>
      </c>
      <c r="P29" s="61">
        <v>1.7579</v>
      </c>
      <c r="Q29" s="61">
        <v>98.671999999999997</v>
      </c>
      <c r="R29" s="455">
        <f t="shared" ref="R29:R39" si="1">SUM(S29:T29)</f>
        <v>101.9332</v>
      </c>
      <c r="S29" s="61">
        <v>79.363500000000002</v>
      </c>
      <c r="T29" s="61">
        <v>22.569700000000001</v>
      </c>
      <c r="U29" s="61">
        <f t="shared" ref="U29:U39" si="2">SUM(V29:AB29)</f>
        <v>46.393700000000003</v>
      </c>
      <c r="V29" s="61">
        <v>0.33169999999999999</v>
      </c>
      <c r="W29" s="61">
        <v>35.677500000000002</v>
      </c>
      <c r="X29" s="61">
        <v>0.36430000000000001</v>
      </c>
      <c r="Y29" s="61">
        <v>2.5415000000000001</v>
      </c>
      <c r="Z29" s="61">
        <v>4.1772999999999998</v>
      </c>
      <c r="AA29" s="61">
        <v>3.0653000000000001</v>
      </c>
      <c r="AB29" s="61">
        <v>0.2361</v>
      </c>
      <c r="AC29" s="29"/>
      <c r="AD29" s="279"/>
      <c r="AE29" s="176" t="s">
        <v>633</v>
      </c>
      <c r="AF29" s="242" t="s">
        <v>631</v>
      </c>
    </row>
    <row r="30" spans="1:32" x14ac:dyDescent="0.2">
      <c r="A30">
        <v>2016</v>
      </c>
      <c r="B30" s="446">
        <v>1.2803438195999999</v>
      </c>
      <c r="C30" s="446">
        <v>1.2296627001</v>
      </c>
      <c r="D30" s="446">
        <v>0.80569394799999994</v>
      </c>
      <c r="E30" s="446">
        <v>0.26632592190999999</v>
      </c>
      <c r="F30" s="446">
        <v>3.5497380290999997E-2</v>
      </c>
      <c r="G30" s="446">
        <v>0.22679029306000001</v>
      </c>
      <c r="H30" s="447">
        <v>3.4112482391000003E-2</v>
      </c>
      <c r="I30" s="446">
        <v>3.9189772170000001</v>
      </c>
      <c r="J30">
        <v>2016</v>
      </c>
      <c r="K30" s="61">
        <v>430.3553</v>
      </c>
      <c r="L30" s="61">
        <v>264.34269999999998</v>
      </c>
      <c r="M30" s="61">
        <v>81.197999999999993</v>
      </c>
      <c r="N30" s="455">
        <f t="shared" si="0"/>
        <v>21.630599999999998</v>
      </c>
      <c r="O30" s="61">
        <v>19.872699999999998</v>
      </c>
      <c r="P30" s="61">
        <v>1.7579</v>
      </c>
      <c r="Q30" s="61">
        <v>99.564800000000005</v>
      </c>
      <c r="R30" s="455">
        <f t="shared" si="1"/>
        <v>102.3349</v>
      </c>
      <c r="S30" s="61">
        <v>79.556200000000004</v>
      </c>
      <c r="T30" s="61">
        <v>22.778700000000001</v>
      </c>
      <c r="U30" s="61">
        <f t="shared" si="2"/>
        <v>44.163199999999989</v>
      </c>
      <c r="V30" s="61">
        <v>0.59860000000000002</v>
      </c>
      <c r="W30" s="61">
        <v>33.171799999999998</v>
      </c>
      <c r="X30" s="61">
        <v>0.36430000000000001</v>
      </c>
      <c r="Y30" s="61">
        <v>2.5165999999999999</v>
      </c>
      <c r="Z30" s="61">
        <v>4.2023000000000001</v>
      </c>
      <c r="AA30" s="61">
        <v>3.1656</v>
      </c>
      <c r="AB30" s="61">
        <v>0.14399999999999999</v>
      </c>
      <c r="AC30" s="29"/>
      <c r="AD30" s="279"/>
      <c r="AE30" s="178" t="s">
        <v>634</v>
      </c>
      <c r="AF30" s="245" t="s">
        <v>632</v>
      </c>
    </row>
    <row r="31" spans="1:32" x14ac:dyDescent="0.2">
      <c r="A31">
        <v>2017</v>
      </c>
      <c r="B31" s="446">
        <v>1.1980135336000002</v>
      </c>
      <c r="C31" s="446">
        <v>1.1978379313</v>
      </c>
      <c r="D31" s="446">
        <v>0.80494963499999994</v>
      </c>
      <c r="E31" s="446">
        <v>0.29871091006</v>
      </c>
      <c r="F31" s="446">
        <v>5.2723540126000001E-2</v>
      </c>
      <c r="G31" s="446">
        <v>0.25407402290999997</v>
      </c>
      <c r="H31" s="447">
        <v>3.1252738244000003E-2</v>
      </c>
      <c r="I31" s="446">
        <v>3.8786250654000001</v>
      </c>
      <c r="J31">
        <v>2017</v>
      </c>
      <c r="K31" s="61">
        <v>439.50889999999998</v>
      </c>
      <c r="L31" s="61">
        <v>254.38040000000001</v>
      </c>
      <c r="M31" s="61">
        <v>87.497399999999999</v>
      </c>
      <c r="N31" s="455">
        <f t="shared" si="0"/>
        <v>26.611899999999999</v>
      </c>
      <c r="O31" s="61">
        <v>24.853999999999999</v>
      </c>
      <c r="P31" s="61">
        <v>1.7579</v>
      </c>
      <c r="Q31" s="61">
        <v>99.628900000000002</v>
      </c>
      <c r="R31" s="455">
        <f t="shared" si="1"/>
        <v>102.2478</v>
      </c>
      <c r="S31" s="61">
        <v>79.437399999999997</v>
      </c>
      <c r="T31" s="61">
        <v>22.810400000000001</v>
      </c>
      <c r="U31" s="61">
        <f t="shared" si="2"/>
        <v>43.729500000000002</v>
      </c>
      <c r="V31" s="61">
        <v>0.70789999999999997</v>
      </c>
      <c r="W31" s="61">
        <v>32.075800000000001</v>
      </c>
      <c r="X31" s="61">
        <v>0.36430000000000001</v>
      </c>
      <c r="Y31" s="61">
        <v>2.4832999999999998</v>
      </c>
      <c r="Z31" s="61">
        <v>4.2340999999999998</v>
      </c>
      <c r="AA31" s="61">
        <v>3.0424000000000002</v>
      </c>
      <c r="AB31" s="61">
        <v>0.82169999999999999</v>
      </c>
      <c r="AC31" s="29"/>
      <c r="AD31" s="279"/>
    </row>
    <row r="32" spans="1:32" x14ac:dyDescent="0.2">
      <c r="A32">
        <v>2018</v>
      </c>
      <c r="B32" s="446">
        <v>1.3685324511999999</v>
      </c>
      <c r="C32" s="446">
        <v>1.1421730106000001</v>
      </c>
      <c r="D32" s="446">
        <v>0.80708447699999997</v>
      </c>
      <c r="E32" s="446">
        <v>0.29114766448000001</v>
      </c>
      <c r="F32" s="446">
        <v>6.3252826816000002E-2</v>
      </c>
      <c r="G32" s="446">
        <v>0.27239642786000001</v>
      </c>
      <c r="H32" s="447">
        <v>3.5368412230999999E-2</v>
      </c>
      <c r="I32" s="446">
        <v>4.0208769357999996</v>
      </c>
      <c r="J32">
        <v>2018</v>
      </c>
      <c r="K32" s="61">
        <v>453.67720000000003</v>
      </c>
      <c r="L32" s="61">
        <v>240.68600000000001</v>
      </c>
      <c r="M32" s="61">
        <v>94.299300000000002</v>
      </c>
      <c r="N32" s="455">
        <f t="shared" si="0"/>
        <v>31.500499999999999</v>
      </c>
      <c r="O32" s="61">
        <v>29.742599999999999</v>
      </c>
      <c r="P32" s="61">
        <v>1.7579</v>
      </c>
      <c r="Q32" s="61">
        <v>99.432900000000004</v>
      </c>
      <c r="R32" s="455">
        <f t="shared" si="1"/>
        <v>102.41840000000001</v>
      </c>
      <c r="S32" s="61">
        <v>79.588200000000001</v>
      </c>
      <c r="T32" s="61">
        <v>22.830200000000001</v>
      </c>
      <c r="U32" s="61">
        <f t="shared" si="2"/>
        <v>41.6663</v>
      </c>
      <c r="V32" s="61">
        <v>0.89480000000000004</v>
      </c>
      <c r="W32" s="61">
        <v>30.831499999999998</v>
      </c>
      <c r="X32" s="61">
        <v>0.36430000000000001</v>
      </c>
      <c r="Y32" s="61">
        <v>2.3948999999999998</v>
      </c>
      <c r="Z32" s="61">
        <v>4.1668000000000003</v>
      </c>
      <c r="AA32" s="61">
        <v>2.8759000000000001</v>
      </c>
      <c r="AB32" s="61">
        <v>0.1381</v>
      </c>
      <c r="AC32" s="29"/>
      <c r="AD32" s="279"/>
    </row>
    <row r="33" spans="1:30" x14ac:dyDescent="0.2">
      <c r="A33">
        <v>2019</v>
      </c>
      <c r="B33" s="446">
        <v>1.4798578905999999</v>
      </c>
      <c r="C33" s="446">
        <v>0.95873199527999997</v>
      </c>
      <c r="D33" s="446">
        <v>0.80940926199999996</v>
      </c>
      <c r="E33" s="446">
        <v>0.28665204170999997</v>
      </c>
      <c r="F33" s="446">
        <v>7.1264746444999999E-2</v>
      </c>
      <c r="G33" s="446">
        <v>0.29560402480999998</v>
      </c>
      <c r="H33" s="447">
        <v>2.9066046727999999E-2</v>
      </c>
      <c r="I33" s="446">
        <v>3.9683475278000002</v>
      </c>
      <c r="J33">
        <v>2019</v>
      </c>
      <c r="K33" s="61">
        <v>459.51650000000001</v>
      </c>
      <c r="L33" s="61">
        <v>226.80930000000001</v>
      </c>
      <c r="M33" s="61">
        <v>103.4528</v>
      </c>
      <c r="N33" s="455">
        <f t="shared" si="0"/>
        <v>37.029199999999996</v>
      </c>
      <c r="O33" s="61">
        <v>35.271099999999997</v>
      </c>
      <c r="P33" s="61">
        <v>1.7581</v>
      </c>
      <c r="Q33" s="61">
        <v>98.119</v>
      </c>
      <c r="R33" s="455">
        <f t="shared" si="1"/>
        <v>102.2623</v>
      </c>
      <c r="S33" s="61">
        <v>79.483999999999995</v>
      </c>
      <c r="T33" s="61">
        <v>22.778300000000002</v>
      </c>
      <c r="U33" s="61">
        <f t="shared" si="2"/>
        <v>40.859399999999994</v>
      </c>
      <c r="V33" s="61">
        <v>1.0206</v>
      </c>
      <c r="W33" s="61">
        <v>30.031099999999999</v>
      </c>
      <c r="X33" s="61">
        <v>0.36430000000000001</v>
      </c>
      <c r="Y33" s="61">
        <v>2.5059999999999998</v>
      </c>
      <c r="Z33" s="61">
        <v>3.9403999999999999</v>
      </c>
      <c r="AA33" s="61">
        <v>2.7265999999999999</v>
      </c>
      <c r="AB33" s="61">
        <v>0.27039999999999997</v>
      </c>
      <c r="AC33" s="29"/>
      <c r="AD33" s="279"/>
    </row>
    <row r="34" spans="1:30" x14ac:dyDescent="0.2">
      <c r="A34">
        <v>2020</v>
      </c>
      <c r="B34" s="446">
        <v>1.5222990802</v>
      </c>
      <c r="C34" s="446">
        <v>0.76770158556000001</v>
      </c>
      <c r="D34" s="446">
        <v>0.78987886299999999</v>
      </c>
      <c r="E34" s="446">
        <v>0.28405931514000005</v>
      </c>
      <c r="F34" s="446">
        <v>8.8511447906000004E-2</v>
      </c>
      <c r="G34" s="446">
        <v>0.33715292219999998</v>
      </c>
      <c r="H34" s="447">
        <v>2.7249452480000002E-2</v>
      </c>
      <c r="I34" s="446">
        <v>3.8541037725000002</v>
      </c>
      <c r="J34">
        <v>2020</v>
      </c>
      <c r="K34" s="61">
        <v>468.15949999999998</v>
      </c>
      <c r="L34" s="61">
        <v>213.9503</v>
      </c>
      <c r="M34" s="61">
        <v>118.0311</v>
      </c>
      <c r="N34" s="455">
        <f t="shared" si="0"/>
        <v>47.585999999999999</v>
      </c>
      <c r="O34" s="61">
        <v>45.838099999999997</v>
      </c>
      <c r="P34" s="61">
        <v>1.7479</v>
      </c>
      <c r="Q34" s="61">
        <v>96.500600000000006</v>
      </c>
      <c r="R34" s="455">
        <f t="shared" si="1"/>
        <v>102.6521</v>
      </c>
      <c r="S34" s="61">
        <v>79.635900000000007</v>
      </c>
      <c r="T34" s="61">
        <v>23.016200000000001</v>
      </c>
      <c r="U34" s="61">
        <f t="shared" si="2"/>
        <v>37.354599999999998</v>
      </c>
      <c r="V34" s="61">
        <v>1.5113000000000001</v>
      </c>
      <c r="W34" s="61">
        <v>26.179600000000001</v>
      </c>
      <c r="X34" s="61">
        <v>0.36430000000000001</v>
      </c>
      <c r="Y34" s="61">
        <v>2.5225</v>
      </c>
      <c r="Z34" s="61">
        <v>3.8351999999999999</v>
      </c>
      <c r="AA34" s="61">
        <v>2.6972999999999998</v>
      </c>
      <c r="AB34" s="61">
        <v>0.24440000000000001</v>
      </c>
      <c r="AC34" s="29"/>
      <c r="AD34" s="279"/>
    </row>
    <row r="35" spans="1:30" x14ac:dyDescent="0.2">
      <c r="A35">
        <v>2021</v>
      </c>
      <c r="B35" s="446">
        <v>1.4766033879</v>
      </c>
      <c r="C35" s="446">
        <v>0.89243998186999995</v>
      </c>
      <c r="D35" s="446">
        <v>0.77964459499999994</v>
      </c>
      <c r="E35" s="446">
        <v>0.25039097713000003</v>
      </c>
      <c r="F35" s="446">
        <v>0.11452330057</v>
      </c>
      <c r="G35" s="446">
        <v>0.37791732656999999</v>
      </c>
      <c r="H35" s="447">
        <v>2.8854774343E-2</v>
      </c>
      <c r="I35" s="446">
        <v>3.9576229653000001</v>
      </c>
      <c r="J35">
        <v>2021</v>
      </c>
      <c r="K35" s="61">
        <v>473.4588</v>
      </c>
      <c r="L35" s="61">
        <v>208.32599999999999</v>
      </c>
      <c r="M35" s="61">
        <v>132.62889999999999</v>
      </c>
      <c r="N35" s="455">
        <f t="shared" si="0"/>
        <v>61.0092</v>
      </c>
      <c r="O35" s="61">
        <v>59.529200000000003</v>
      </c>
      <c r="P35" s="61">
        <v>1.48</v>
      </c>
      <c r="Q35" s="61">
        <v>95.546400000000006</v>
      </c>
      <c r="R35" s="455">
        <f t="shared" si="1"/>
        <v>102.61839999999999</v>
      </c>
      <c r="S35" s="61">
        <v>79.610699999999994</v>
      </c>
      <c r="T35" s="61">
        <v>23.0077</v>
      </c>
      <c r="U35" s="61">
        <f t="shared" si="2"/>
        <v>40.719799999999992</v>
      </c>
      <c r="V35" s="61">
        <v>4.7454000000000001</v>
      </c>
      <c r="W35" s="61">
        <v>26.783000000000001</v>
      </c>
      <c r="X35" s="61">
        <v>0.36430000000000001</v>
      </c>
      <c r="Y35" s="61">
        <v>2.5225</v>
      </c>
      <c r="Z35" s="61">
        <v>3.6520999999999999</v>
      </c>
      <c r="AA35" s="61">
        <v>2.4346999999999999</v>
      </c>
      <c r="AB35" s="61">
        <v>0.21779999999999999</v>
      </c>
      <c r="AC35" s="29"/>
      <c r="AD35" s="279"/>
    </row>
    <row r="36" spans="1:30" x14ac:dyDescent="0.2">
      <c r="A36">
        <v>2022</v>
      </c>
      <c r="B36" s="446">
        <v>1.582686971</v>
      </c>
      <c r="C36" s="446">
        <v>0.82609651799999995</v>
      </c>
      <c r="D36" s="446">
        <v>0.77153717648999998</v>
      </c>
      <c r="E36" s="446">
        <v>0.25362650325999997</v>
      </c>
      <c r="F36" s="446">
        <v>0.14284688410999999</v>
      </c>
      <c r="G36" s="446">
        <v>0.43399424068000003</v>
      </c>
      <c r="H36" s="447">
        <v>3.0008978198E-2</v>
      </c>
      <c r="I36" s="446">
        <v>4.0743413816</v>
      </c>
      <c r="J36">
        <v>2022</v>
      </c>
      <c r="K36" s="61">
        <v>483.61470000000003</v>
      </c>
      <c r="L36" s="61">
        <v>187.87209999999999</v>
      </c>
      <c r="M36" s="61">
        <v>141.27529999999999</v>
      </c>
      <c r="N36" s="455">
        <f t="shared" si="0"/>
        <v>72.247799999999998</v>
      </c>
      <c r="O36" s="61">
        <v>70.767799999999994</v>
      </c>
      <c r="P36" s="61">
        <v>1.48</v>
      </c>
      <c r="Q36" s="61">
        <v>94.658900000000003</v>
      </c>
      <c r="R36" s="455">
        <f t="shared" si="1"/>
        <v>102.8152</v>
      </c>
      <c r="S36" s="61">
        <v>79.771299999999997</v>
      </c>
      <c r="T36" s="61">
        <v>23.043900000000001</v>
      </c>
      <c r="U36" s="61">
        <f t="shared" si="2"/>
        <v>46.721400000000003</v>
      </c>
      <c r="V36" s="61">
        <v>8.9763000000000002</v>
      </c>
      <c r="W36" s="61">
        <v>29.2455</v>
      </c>
      <c r="X36" s="61">
        <v>0.36430000000000001</v>
      </c>
      <c r="Y36" s="61">
        <v>2.6486000000000001</v>
      </c>
      <c r="Z36" s="61">
        <v>2.9224000000000001</v>
      </c>
      <c r="AA36" s="61">
        <v>2.4140999999999999</v>
      </c>
      <c r="AB36" s="61">
        <v>0.1502</v>
      </c>
      <c r="AC36" s="29"/>
      <c r="AD36" s="279"/>
    </row>
    <row r="37" spans="1:30" x14ac:dyDescent="0.2">
      <c r="A37">
        <v>2023</v>
      </c>
      <c r="B37" s="446">
        <v>1.6998555056</v>
      </c>
      <c r="C37" s="446">
        <v>0.67056856603999992</v>
      </c>
      <c r="D37" s="446">
        <v>0.77487316899999992</v>
      </c>
      <c r="E37" s="446">
        <v>0.24386542413999998</v>
      </c>
      <c r="F37" s="446">
        <v>0.16458970137000001</v>
      </c>
      <c r="G37" s="446">
        <v>0.42089955724</v>
      </c>
      <c r="H37" s="447">
        <v>2.3429953875999998E-2</v>
      </c>
      <c r="I37" s="446">
        <v>4.0290224085000004</v>
      </c>
      <c r="J37">
        <v>2023</v>
      </c>
      <c r="K37" s="61">
        <v>488.90089999999998</v>
      </c>
      <c r="L37" s="61">
        <v>177.01849999999999</v>
      </c>
      <c r="M37" s="61">
        <v>147.3218</v>
      </c>
      <c r="N37" s="455">
        <f t="shared" si="0"/>
        <v>91.313699999999997</v>
      </c>
      <c r="O37" s="61">
        <v>89.833699999999993</v>
      </c>
      <c r="P37" s="61">
        <v>1.48</v>
      </c>
      <c r="Q37" s="61">
        <v>95.712199999999996</v>
      </c>
      <c r="R37" s="455">
        <f t="shared" si="1"/>
        <v>102.83850000000001</v>
      </c>
      <c r="S37" s="61">
        <v>79.691100000000006</v>
      </c>
      <c r="T37" s="61">
        <v>23.147400000000001</v>
      </c>
      <c r="U37" s="61">
        <f t="shared" si="2"/>
        <v>52.258999999999986</v>
      </c>
      <c r="V37" s="61">
        <v>15.988799999999999</v>
      </c>
      <c r="W37" s="61">
        <v>27.9895</v>
      </c>
      <c r="X37" s="61">
        <v>0.36430000000000001</v>
      </c>
      <c r="Y37" s="61">
        <v>2.6958000000000002</v>
      </c>
      <c r="Z37" s="61">
        <v>2.7374999999999998</v>
      </c>
      <c r="AA37" s="61">
        <v>2.3308</v>
      </c>
      <c r="AB37" s="61">
        <v>0.15229999999999999</v>
      </c>
      <c r="AC37" s="29"/>
      <c r="AD37" s="279"/>
    </row>
    <row r="38" spans="1:30" x14ac:dyDescent="0.2">
      <c r="A38">
        <v>2024</v>
      </c>
      <c r="B38" s="446">
        <v>1.7694853967999999</v>
      </c>
      <c r="C38" s="446">
        <v>0.64161011440000004</v>
      </c>
      <c r="D38" s="446">
        <v>0.78092318399999994</v>
      </c>
      <c r="E38" s="446">
        <v>0.24177969482</v>
      </c>
      <c r="F38" s="446">
        <v>0.21732481957999999</v>
      </c>
      <c r="G38" s="446">
        <v>0.44859928386000003</v>
      </c>
      <c r="H38" s="447">
        <v>2.3153359318E-2</v>
      </c>
      <c r="I38" s="446">
        <v>4.1525530485999997</v>
      </c>
      <c r="J38">
        <v>2024</v>
      </c>
      <c r="K38" s="61">
        <v>490.03919999999999</v>
      </c>
      <c r="L38" s="61">
        <v>173.80690000000001</v>
      </c>
      <c r="M38" s="61">
        <v>153.9213</v>
      </c>
      <c r="N38" s="455">
        <f t="shared" si="0"/>
        <v>128.41120000000001</v>
      </c>
      <c r="O38" s="61">
        <v>127.0192</v>
      </c>
      <c r="P38" s="61">
        <v>1.3919999999999999</v>
      </c>
      <c r="Q38" s="61">
        <v>97.5946</v>
      </c>
      <c r="R38" s="455">
        <f t="shared" si="1"/>
        <v>102.7944</v>
      </c>
      <c r="S38" s="61">
        <v>79.566999999999993</v>
      </c>
      <c r="T38" s="61">
        <v>23.227399999999999</v>
      </c>
      <c r="U38" s="61">
        <f t="shared" si="2"/>
        <v>66.183799999999991</v>
      </c>
      <c r="V38" s="61">
        <v>30.497699999999998</v>
      </c>
      <c r="W38" s="61">
        <v>27.468399999999999</v>
      </c>
      <c r="X38" s="61">
        <v>0.33629999999999999</v>
      </c>
      <c r="Y38" s="61">
        <v>2.6958000000000002</v>
      </c>
      <c r="Z38" s="61">
        <v>2.7025000000000001</v>
      </c>
      <c r="AA38" s="61">
        <v>2.3308</v>
      </c>
      <c r="AB38" s="61">
        <v>0.15229999999999999</v>
      </c>
      <c r="AC38" s="29"/>
      <c r="AD38" s="279"/>
    </row>
    <row r="39" spans="1:30" x14ac:dyDescent="0.2">
      <c r="A39" s="8">
        <v>2025</v>
      </c>
      <c r="B39" s="448">
        <v>1.6923813000000001</v>
      </c>
      <c r="C39" s="448">
        <v>0.64365060000000007</v>
      </c>
      <c r="D39" s="448">
        <v>0.79701682000000007</v>
      </c>
      <c r="E39" s="448">
        <v>0.26242070000000001</v>
      </c>
      <c r="F39" s="448">
        <v>0.28789807000000001</v>
      </c>
      <c r="G39" s="448">
        <v>0.46799135000000003</v>
      </c>
      <c r="H39" s="449">
        <v>2.3984286399999999E-2</v>
      </c>
      <c r="I39" s="448">
        <v>4.2008918999999993</v>
      </c>
      <c r="J39" s="8">
        <v>2025</v>
      </c>
      <c r="K39" s="62">
        <v>490.8057</v>
      </c>
      <c r="L39" s="62">
        <v>162.66589999999999</v>
      </c>
      <c r="M39" s="62">
        <v>162.59100000000001</v>
      </c>
      <c r="N39" s="456">
        <f t="shared" si="0"/>
        <v>153.21629999999999</v>
      </c>
      <c r="O39" s="62">
        <v>151.82429999999999</v>
      </c>
      <c r="P39" s="62">
        <v>1.3919999999999999</v>
      </c>
      <c r="Q39" s="62">
        <v>97.639600000000002</v>
      </c>
      <c r="R39" s="456">
        <f t="shared" si="1"/>
        <v>102.85980000000001</v>
      </c>
      <c r="S39" s="62">
        <v>79.628399999999999</v>
      </c>
      <c r="T39" s="62">
        <v>23.231400000000001</v>
      </c>
      <c r="U39" s="62">
        <f t="shared" si="2"/>
        <v>78.102800000000002</v>
      </c>
      <c r="V39" s="62">
        <v>43.540700000000001</v>
      </c>
      <c r="W39" s="62">
        <v>26.314800000000002</v>
      </c>
      <c r="X39" s="62">
        <v>0.33629999999999999</v>
      </c>
      <c r="Y39" s="62">
        <v>2.6958000000000002</v>
      </c>
      <c r="Z39" s="62">
        <v>2.7290999999999999</v>
      </c>
      <c r="AA39" s="62">
        <v>2.3338000000000001</v>
      </c>
      <c r="AB39" s="62">
        <v>0.15229999999999999</v>
      </c>
      <c r="AC39" s="29"/>
      <c r="AD39" s="279"/>
    </row>
    <row r="40" spans="1:30" ht="13.15" customHeight="1" x14ac:dyDescent="0.2">
      <c r="A40" s="278" t="s">
        <v>1007</v>
      </c>
      <c r="C40"/>
      <c r="AC40" s="29"/>
    </row>
    <row r="41" spans="1:30" ht="13.15" customHeight="1" x14ac:dyDescent="0.2">
      <c r="A41" s="278"/>
      <c r="C41"/>
      <c r="AC41" s="29"/>
    </row>
    <row r="42" spans="1:30" ht="13.15" customHeight="1" x14ac:dyDescent="0.2">
      <c r="A42" s="23">
        <f t="shared" ref="A42:A45" si="3">A33</f>
        <v>2019</v>
      </c>
      <c r="B42" s="442">
        <f>(B33/$I$33)</f>
        <v>0.37291539620281539</v>
      </c>
      <c r="C42" s="442">
        <f t="shared" ref="C42:H42" si="4">(C33/$I$33)</f>
        <v>0.24159476672939187</v>
      </c>
      <c r="D42" s="442">
        <f t="shared" si="4"/>
        <v>0.20396632510881069</v>
      </c>
      <c r="E42" s="442">
        <f t="shared" si="4"/>
        <v>7.2234611435081669E-2</v>
      </c>
      <c r="F42" s="442">
        <f t="shared" si="4"/>
        <v>1.7958292701372412E-2</v>
      </c>
      <c r="G42" s="442">
        <f t="shared" si="4"/>
        <v>7.4490457990174813E-2</v>
      </c>
      <c r="H42" s="442">
        <f t="shared" si="4"/>
        <v>7.3244710863601794E-3</v>
      </c>
      <c r="AC42" s="29"/>
    </row>
    <row r="43" spans="1:30" ht="13.15" customHeight="1" x14ac:dyDescent="0.2">
      <c r="A43" s="23">
        <f t="shared" si="3"/>
        <v>2020</v>
      </c>
      <c r="B43" s="442">
        <f>(B34/$I$34)</f>
        <v>0.39498134198201584</v>
      </c>
      <c r="C43" s="442">
        <f t="shared" ref="C43:H43" si="5">(C34/$I$34)</f>
        <v>0.1991906889061327</v>
      </c>
      <c r="D43" s="442">
        <f t="shared" si="5"/>
        <v>0.20494488722280504</v>
      </c>
      <c r="E43" s="442">
        <f t="shared" si="5"/>
        <v>7.3703079083348694E-2</v>
      </c>
      <c r="F43" s="442">
        <f t="shared" si="5"/>
        <v>2.2965507191983633E-2</v>
      </c>
      <c r="G43" s="442">
        <f t="shared" si="5"/>
        <v>8.7478942473129775E-2</v>
      </c>
      <c r="H43" s="442">
        <f t="shared" si="5"/>
        <v>7.0702435867014525E-3</v>
      </c>
      <c r="AC43" s="29"/>
    </row>
    <row r="44" spans="1:30" ht="13.15" customHeight="1" x14ac:dyDescent="0.2">
      <c r="A44" s="23">
        <f t="shared" si="3"/>
        <v>2021</v>
      </c>
      <c r="B44" s="442">
        <f>(B35/$I$35)</f>
        <v>0.37310360305837492</v>
      </c>
      <c r="C44" s="442">
        <f t="shared" ref="C44:H44" si="6">(C35/$I$35)</f>
        <v>0.22549899009956606</v>
      </c>
      <c r="D44" s="442">
        <f t="shared" si="6"/>
        <v>0.1969981986247395</v>
      </c>
      <c r="E44" s="442">
        <f t="shared" si="6"/>
        <v>6.3268022074209798E-2</v>
      </c>
      <c r="F44" s="442">
        <f t="shared" si="6"/>
        <v>2.893739539469212E-2</v>
      </c>
      <c r="G44" s="442">
        <f t="shared" si="6"/>
        <v>9.5490987869116709E-2</v>
      </c>
      <c r="H44" s="442">
        <f t="shared" si="6"/>
        <v>7.2909356439447275E-3</v>
      </c>
      <c r="AC44" s="29"/>
    </row>
    <row r="45" spans="1:30" ht="13.15" customHeight="1" x14ac:dyDescent="0.2">
      <c r="A45" s="23">
        <f t="shared" si="3"/>
        <v>2022</v>
      </c>
      <c r="B45" s="442">
        <f>(B36/$I$36)</f>
        <v>0.38845222399564283</v>
      </c>
      <c r="C45" s="442">
        <f t="shared" ref="C45:H45" si="7">(C36/$I$36)</f>
        <v>0.20275584214192444</v>
      </c>
      <c r="D45" s="442">
        <f t="shared" si="7"/>
        <v>0.18936488237689503</v>
      </c>
      <c r="E45" s="442">
        <f t="shared" si="7"/>
        <v>6.2249693755509622E-2</v>
      </c>
      <c r="F45" s="442">
        <f t="shared" si="7"/>
        <v>3.5060116649799189E-2</v>
      </c>
      <c r="G45" s="442">
        <f t="shared" si="7"/>
        <v>0.10651887017615834</v>
      </c>
      <c r="H45" s="442">
        <f t="shared" si="7"/>
        <v>7.3653568484768036E-3</v>
      </c>
      <c r="AC45" s="29"/>
    </row>
    <row r="46" spans="1:30" x14ac:dyDescent="0.2">
      <c r="A46" s="23">
        <f>A37</f>
        <v>2023</v>
      </c>
      <c r="B46" s="442">
        <f>(B37/$I$37)</f>
        <v>0.42190271814170771</v>
      </c>
      <c r="C46" s="442">
        <f t="shared" ref="C46:H46" si="8">(C37/$I$37)</f>
        <v>0.16643455857314324</v>
      </c>
      <c r="D46" s="442">
        <f t="shared" si="8"/>
        <v>0.19232287399674308</v>
      </c>
      <c r="E46" s="442">
        <f t="shared" si="8"/>
        <v>6.0527194791847969E-2</v>
      </c>
      <c r="F46" s="442">
        <f t="shared" si="8"/>
        <v>4.0851026547473718E-2</v>
      </c>
      <c r="G46" s="442">
        <f t="shared" si="8"/>
        <v>0.104466918911156</v>
      </c>
      <c r="H46" s="442">
        <f t="shared" si="8"/>
        <v>5.8152950022243577E-3</v>
      </c>
      <c r="AC46" s="29"/>
    </row>
    <row r="47" spans="1:30" x14ac:dyDescent="0.2">
      <c r="A47" s="23">
        <f t="shared" ref="A47:A48" si="9">A38</f>
        <v>2024</v>
      </c>
      <c r="B47" s="442">
        <f>(B38/$I$38)</f>
        <v>0.42611987760073716</v>
      </c>
      <c r="C47" s="442">
        <f t="shared" ref="C47:H47" si="10">(C38/$I$38)</f>
        <v>0.15450979358742059</v>
      </c>
      <c r="D47" s="442">
        <f t="shared" si="10"/>
        <v>0.18805856899607387</v>
      </c>
      <c r="E47" s="442">
        <f t="shared" si="10"/>
        <v>5.8224348248004709E-2</v>
      </c>
      <c r="F47" s="442">
        <f t="shared" si="10"/>
        <v>5.2335230167202637E-2</v>
      </c>
      <c r="G47" s="442">
        <f t="shared" si="10"/>
        <v>0.10802975389110121</v>
      </c>
      <c r="H47" s="442">
        <f t="shared" si="10"/>
        <v>5.5756926033265174E-3</v>
      </c>
      <c r="AC47" s="29"/>
    </row>
    <row r="48" spans="1:30" x14ac:dyDescent="0.2">
      <c r="A48" s="23">
        <f t="shared" si="9"/>
        <v>2025</v>
      </c>
      <c r="B48" s="442">
        <f>(B39/$I$39)</f>
        <v>0.40286237786789997</v>
      </c>
      <c r="C48" s="442">
        <f t="shared" ref="C48:H48" si="11">(C39/$I$39)</f>
        <v>0.15321760600409645</v>
      </c>
      <c r="D48" s="442">
        <f t="shared" si="11"/>
        <v>0.18972561993323375</v>
      </c>
      <c r="E48" s="442">
        <f t="shared" si="11"/>
        <v>6.2467853552718187E-2</v>
      </c>
      <c r="F48" s="442">
        <f t="shared" si="11"/>
        <v>6.853260613537808E-2</v>
      </c>
      <c r="G48" s="442">
        <f t="shared" si="11"/>
        <v>0.11140285471282899</v>
      </c>
      <c r="H48" s="442">
        <f t="shared" si="11"/>
        <v>5.7093319635289838E-3</v>
      </c>
      <c r="AC48" s="29"/>
    </row>
    <row r="49" spans="1:8" x14ac:dyDescent="0.2">
      <c r="C49"/>
    </row>
    <row r="50" spans="1:8" x14ac:dyDescent="0.2">
      <c r="A50" s="4"/>
      <c r="B50" s="4" t="s">
        <v>0</v>
      </c>
      <c r="C50"/>
      <c r="G50" s="4"/>
      <c r="H50" s="4" t="s">
        <v>0</v>
      </c>
    </row>
    <row r="51" spans="1:8" x14ac:dyDescent="0.2">
      <c r="A51">
        <v>10.5</v>
      </c>
      <c r="B51">
        <v>0</v>
      </c>
      <c r="C51"/>
      <c r="E51">
        <v>1000</v>
      </c>
      <c r="G51">
        <v>11</v>
      </c>
      <c r="H51">
        <v>0</v>
      </c>
    </row>
    <row r="52" spans="1:8" x14ac:dyDescent="0.2">
      <c r="A52">
        <v>10.5</v>
      </c>
      <c r="B52">
        <v>1</v>
      </c>
      <c r="C52"/>
      <c r="G52">
        <v>11</v>
      </c>
      <c r="H52">
        <v>1</v>
      </c>
    </row>
    <row r="53" spans="1:8" x14ac:dyDescent="0.2">
      <c r="C53"/>
    </row>
    <row r="54" spans="1:8" x14ac:dyDescent="0.2">
      <c r="C54"/>
    </row>
    <row r="55" spans="1:8" x14ac:dyDescent="0.2">
      <c r="C55"/>
    </row>
    <row r="56" spans="1:8" x14ac:dyDescent="0.2">
      <c r="C56"/>
    </row>
    <row r="57" spans="1:8" x14ac:dyDescent="0.2">
      <c r="C57"/>
    </row>
    <row r="58" spans="1:8" x14ac:dyDescent="0.2">
      <c r="C58"/>
    </row>
    <row r="59" spans="1:8" x14ac:dyDescent="0.2">
      <c r="C59"/>
    </row>
    <row r="60" spans="1:8" x14ac:dyDescent="0.2">
      <c r="C60"/>
    </row>
    <row r="61" spans="1:8" x14ac:dyDescent="0.2">
      <c r="C61"/>
    </row>
    <row r="62" spans="1:8" x14ac:dyDescent="0.2">
      <c r="C62"/>
    </row>
    <row r="63" spans="1:8" x14ac:dyDescent="0.2">
      <c r="C63"/>
    </row>
    <row r="64" spans="1:8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  <row r="161" spans="3:3" x14ac:dyDescent="0.2">
      <c r="C161"/>
    </row>
    <row r="162" spans="3:3" x14ac:dyDescent="0.2">
      <c r="C162"/>
    </row>
    <row r="163" spans="3:3" x14ac:dyDescent="0.2">
      <c r="C163"/>
    </row>
    <row r="164" spans="3:3" x14ac:dyDescent="0.2">
      <c r="C164"/>
    </row>
    <row r="165" spans="3:3" x14ac:dyDescent="0.2">
      <c r="C165"/>
    </row>
    <row r="166" spans="3:3" x14ac:dyDescent="0.2">
      <c r="C166"/>
    </row>
    <row r="167" spans="3:3" x14ac:dyDescent="0.2">
      <c r="C167"/>
    </row>
    <row r="168" spans="3:3" x14ac:dyDescent="0.2">
      <c r="C168"/>
    </row>
    <row r="169" spans="3:3" x14ac:dyDescent="0.2">
      <c r="C169"/>
    </row>
    <row r="170" spans="3:3" x14ac:dyDescent="0.2">
      <c r="C170"/>
    </row>
    <row r="171" spans="3:3" x14ac:dyDescent="0.2">
      <c r="C171"/>
    </row>
    <row r="172" spans="3:3" x14ac:dyDescent="0.2">
      <c r="C172"/>
    </row>
    <row r="173" spans="3:3" x14ac:dyDescent="0.2">
      <c r="C173"/>
    </row>
    <row r="174" spans="3:3" x14ac:dyDescent="0.2">
      <c r="C174"/>
    </row>
    <row r="175" spans="3:3" x14ac:dyDescent="0.2">
      <c r="C175"/>
    </row>
    <row r="176" spans="3:3" x14ac:dyDescent="0.2">
      <c r="C176"/>
    </row>
    <row r="177" spans="3:3" x14ac:dyDescent="0.2">
      <c r="C177"/>
    </row>
    <row r="178" spans="3:3" x14ac:dyDescent="0.2">
      <c r="C178"/>
    </row>
    <row r="179" spans="3:3" x14ac:dyDescent="0.2">
      <c r="C179"/>
    </row>
    <row r="180" spans="3:3" x14ac:dyDescent="0.2">
      <c r="C180"/>
    </row>
    <row r="181" spans="3:3" x14ac:dyDescent="0.2">
      <c r="C181"/>
    </row>
    <row r="182" spans="3:3" x14ac:dyDescent="0.2">
      <c r="C182"/>
    </row>
    <row r="183" spans="3:3" x14ac:dyDescent="0.2">
      <c r="C183"/>
    </row>
    <row r="184" spans="3:3" x14ac:dyDescent="0.2">
      <c r="C184"/>
    </row>
    <row r="185" spans="3:3" x14ac:dyDescent="0.2">
      <c r="C185"/>
    </row>
    <row r="186" spans="3:3" x14ac:dyDescent="0.2">
      <c r="C186"/>
    </row>
    <row r="187" spans="3:3" x14ac:dyDescent="0.2">
      <c r="C187"/>
    </row>
    <row r="188" spans="3:3" x14ac:dyDescent="0.2">
      <c r="C188"/>
    </row>
    <row r="189" spans="3:3" x14ac:dyDescent="0.2">
      <c r="C189"/>
    </row>
    <row r="190" spans="3:3" x14ac:dyDescent="0.2">
      <c r="C190"/>
    </row>
  </sheetData>
  <mergeCells count="1">
    <mergeCell ref="F26:G26"/>
  </mergeCells>
  <hyperlinks>
    <hyperlink ref="A3" location="Contents!A1" display="Return to Contents" xr:uid="{45FCDEFA-7BDC-4E85-81E7-56762C3C075B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7"/>
  <dimension ref="A2:AB142"/>
  <sheetViews>
    <sheetView zoomScaleNormal="100" workbookViewId="0"/>
  </sheetViews>
  <sheetFormatPr defaultColWidth="9.28515625" defaultRowHeight="15" x14ac:dyDescent="0.25"/>
  <cols>
    <col min="1" max="1" width="9.28515625" style="107"/>
    <col min="2" max="2" width="14.7109375" style="107" customWidth="1"/>
    <col min="3" max="3" width="10.28515625" style="107" bestFit="1" customWidth="1"/>
    <col min="4" max="4" width="9.28515625" style="107"/>
    <col min="5" max="6" width="9.5703125" style="107" bestFit="1" customWidth="1"/>
    <col min="7" max="13" width="9.28515625" style="107"/>
    <col min="14" max="15" width="9.28515625" style="108"/>
    <col min="16" max="16" width="9.28515625" style="107"/>
    <col min="17" max="17" width="25.42578125" style="107" customWidth="1"/>
    <col min="18" max="18" width="11.28515625" style="107" customWidth="1"/>
    <col min="19" max="26" width="9.28515625" style="107"/>
    <col min="27" max="28" width="9.28515625" style="108"/>
    <col min="29" max="16384" width="9.28515625" style="107"/>
  </cols>
  <sheetData>
    <row r="2" spans="1:18" ht="15.75" x14ac:dyDescent="0.25">
      <c r="A2" s="31" t="s">
        <v>977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175" t="s">
        <v>266</v>
      </c>
      <c r="R6" s="185" t="s">
        <v>580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6" t="s">
        <v>267</v>
      </c>
      <c r="R7" s="186" t="s">
        <v>581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6" t="s">
        <v>441</v>
      </c>
      <c r="R8" s="186" t="s">
        <v>582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76" t="s">
        <v>444</v>
      </c>
      <c r="R9" s="186" t="s">
        <v>583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Q10" s="176" t="s">
        <v>269</v>
      </c>
      <c r="R10" s="186" t="s">
        <v>505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Q11" s="178" t="s">
        <v>483</v>
      </c>
      <c r="R11" s="173" t="s">
        <v>506</v>
      </c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4" spans="1:12" x14ac:dyDescent="0.25">
      <c r="A24"/>
      <c r="B24"/>
      <c r="C24" s="474" t="s">
        <v>507</v>
      </c>
      <c r="D24" s="474"/>
      <c r="E24" s="474"/>
      <c r="F24" s="474"/>
      <c r="G24" s="474"/>
      <c r="H24" s="23"/>
      <c r="I24" s="474" t="s">
        <v>508</v>
      </c>
      <c r="J24" s="474"/>
      <c r="K24" s="474"/>
      <c r="L24" s="474"/>
    </row>
    <row r="25" spans="1:12" x14ac:dyDescent="0.25">
      <c r="A25" s="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B26" s="21" t="s">
        <v>266</v>
      </c>
      <c r="C26" s="420">
        <v>1470.4868822999999</v>
      </c>
      <c r="D26" s="420">
        <v>1509.2331626</v>
      </c>
      <c r="E26" s="420">
        <v>1450.0251839</v>
      </c>
      <c r="F26" s="420">
        <v>1494.0277245</v>
      </c>
      <c r="G26" s="420">
        <v>1513.49755</v>
      </c>
      <c r="H26" s="9"/>
      <c r="I26" s="13">
        <f t="shared" ref="I26:L29" si="0">D26-C26</f>
        <v>38.74628030000008</v>
      </c>
      <c r="J26" s="13">
        <f t="shared" si="0"/>
        <v>-59.207978700000012</v>
      </c>
      <c r="K26" s="13">
        <f t="shared" si="0"/>
        <v>44.002540599999975</v>
      </c>
      <c r="L26" s="13">
        <f t="shared" si="0"/>
        <v>19.46982550000007</v>
      </c>
    </row>
    <row r="27" spans="1:12" x14ac:dyDescent="0.25">
      <c r="B27" s="21" t="s">
        <v>267</v>
      </c>
      <c r="C27" s="9">
        <v>1000.6134905</v>
      </c>
      <c r="D27" s="9">
        <v>1020.4639864</v>
      </c>
      <c r="E27" s="9">
        <v>1009.2556342</v>
      </c>
      <c r="F27" s="9">
        <v>1026.4347041000001</v>
      </c>
      <c r="G27" s="9">
        <v>1062.69803</v>
      </c>
      <c r="H27" s="9"/>
      <c r="I27" s="13">
        <f t="shared" si="0"/>
        <v>19.850495899999942</v>
      </c>
      <c r="J27" s="13">
        <f t="shared" si="0"/>
        <v>-11.208352199999922</v>
      </c>
      <c r="K27" s="13">
        <f t="shared" si="0"/>
        <v>17.179069900000059</v>
      </c>
      <c r="L27" s="13">
        <f t="shared" si="0"/>
        <v>36.263325899999927</v>
      </c>
    </row>
    <row r="28" spans="1:12" x14ac:dyDescent="0.25">
      <c r="A28"/>
      <c r="B28" s="21" t="s">
        <v>268</v>
      </c>
      <c r="C28" s="9">
        <v>1334.7738764999999</v>
      </c>
      <c r="D28" s="9">
        <v>1397.471914</v>
      </c>
      <c r="E28" s="9">
        <v>1414.9725441200001</v>
      </c>
      <c r="F28" s="9">
        <v>1427.2464705365001</v>
      </c>
      <c r="G28" s="9">
        <v>1448.0524525000001</v>
      </c>
      <c r="H28" s="9"/>
      <c r="I28" s="13">
        <f t="shared" si="0"/>
        <v>62.698037500000055</v>
      </c>
      <c r="J28" s="13">
        <f t="shared" si="0"/>
        <v>17.500630120000096</v>
      </c>
      <c r="K28" s="13">
        <f t="shared" si="0"/>
        <v>12.27392641649999</v>
      </c>
      <c r="L28" s="13">
        <f t="shared" si="0"/>
        <v>20.805981963500017</v>
      </c>
    </row>
    <row r="29" spans="1:12" x14ac:dyDescent="0.25">
      <c r="B29" s="21" t="s">
        <v>269</v>
      </c>
      <c r="C29" s="52">
        <v>138.91506792999999</v>
      </c>
      <c r="D29" s="52">
        <v>139.72570137</v>
      </c>
      <c r="E29" s="52">
        <v>137.89815225000001</v>
      </c>
      <c r="F29" s="52">
        <v>138.20562451999999</v>
      </c>
      <c r="G29" s="52">
        <v>141.16153</v>
      </c>
      <c r="H29" s="55"/>
      <c r="I29" s="52">
        <f t="shared" si="0"/>
        <v>0.8106334400000037</v>
      </c>
      <c r="J29" s="52">
        <f t="shared" si="0"/>
        <v>-1.8275491199999863</v>
      </c>
      <c r="K29" s="52">
        <f t="shared" si="0"/>
        <v>0.30747226999997679</v>
      </c>
      <c r="L29" s="52">
        <f t="shared" si="0"/>
        <v>2.9559054800000126</v>
      </c>
    </row>
    <row r="30" spans="1:12" x14ac:dyDescent="0.25">
      <c r="B30" s="21" t="s">
        <v>483</v>
      </c>
      <c r="C30" s="9">
        <v>3944.7893211000001</v>
      </c>
      <c r="D30" s="9">
        <v>4066.8947707000002</v>
      </c>
      <c r="E30" s="9">
        <v>4012.1515144999998</v>
      </c>
      <c r="F30" s="9">
        <v>4085.9145567999999</v>
      </c>
      <c r="G30" s="9">
        <v>4165.4096</v>
      </c>
      <c r="H30" s="397" t="s">
        <v>419</v>
      </c>
      <c r="I30" s="13">
        <f>D30-C30</f>
        <v>122.10544960000016</v>
      </c>
      <c r="J30" s="13">
        <f>E30-D30</f>
        <v>-54.74325620000036</v>
      </c>
      <c r="K30" s="13">
        <f>F30-E30</f>
        <v>73.763042300000052</v>
      </c>
      <c r="L30" s="13">
        <f>G30-F30</f>
        <v>79.495043200000055</v>
      </c>
    </row>
    <row r="31" spans="1:12" x14ac:dyDescent="0.25">
      <c r="A31" s="278" t="s">
        <v>1007</v>
      </c>
      <c r="B31"/>
      <c r="C31"/>
      <c r="D31" s="2"/>
      <c r="E31"/>
      <c r="F31"/>
      <c r="G31"/>
      <c r="H31"/>
      <c r="I31" s="421"/>
      <c r="J31" s="421"/>
      <c r="K31" s="421"/>
      <c r="L31" s="421"/>
    </row>
    <row r="34" spans="1:7" x14ac:dyDescent="0.25">
      <c r="A34" s="119"/>
      <c r="B34" s="119"/>
      <c r="C34" s="119" t="s">
        <v>265</v>
      </c>
      <c r="D34" s="119" t="s">
        <v>223</v>
      </c>
      <c r="E34" s="344" t="s">
        <v>222</v>
      </c>
      <c r="F34" s="344" t="s">
        <v>457</v>
      </c>
    </row>
    <row r="35" spans="1:7" x14ac:dyDescent="0.25">
      <c r="A35" s="119">
        <f t="shared" ref="A35:A46" si="1">YEAR(B35)</f>
        <v>2021</v>
      </c>
      <c r="B35" s="331">
        <v>44197</v>
      </c>
      <c r="C35" s="395">
        <v>333.97652964000002</v>
      </c>
      <c r="D35" s="295" t="e">
        <v>#N/A</v>
      </c>
      <c r="E35" s="356"/>
      <c r="F35" s="356">
        <v>333.97652964000002</v>
      </c>
      <c r="G35" s="113"/>
    </row>
    <row r="36" spans="1:7" x14ac:dyDescent="0.25">
      <c r="A36" s="119">
        <f t="shared" si="1"/>
        <v>2021</v>
      </c>
      <c r="B36" s="331">
        <v>44228</v>
      </c>
      <c r="C36" s="395">
        <v>309.81628327999999</v>
      </c>
      <c r="D36" s="295" t="e">
        <v>#N/A</v>
      </c>
      <c r="E36" s="396">
        <f t="shared" ref="E36:E45" si="2">AVERAGEIF($A$35:$A$46,A36,$F$35:$F$46)</f>
        <v>328.73244342666669</v>
      </c>
      <c r="F36" s="356">
        <v>309.81628327999999</v>
      </c>
      <c r="G36" s="113"/>
    </row>
    <row r="37" spans="1:7" x14ac:dyDescent="0.25">
      <c r="A37" s="119">
        <f t="shared" si="1"/>
        <v>2021</v>
      </c>
      <c r="B37" s="331">
        <v>44256</v>
      </c>
      <c r="C37" s="395">
        <v>306.27265677999998</v>
      </c>
      <c r="D37" s="295" t="e">
        <v>#N/A</v>
      </c>
      <c r="E37" s="396">
        <f t="shared" si="2"/>
        <v>328.73244342666669</v>
      </c>
      <c r="F37" s="356">
        <v>306.27265677999998</v>
      </c>
      <c r="G37" s="113"/>
    </row>
    <row r="38" spans="1:7" x14ac:dyDescent="0.25">
      <c r="A38" s="119">
        <f t="shared" si="1"/>
        <v>2021</v>
      </c>
      <c r="B38" s="331">
        <v>44287</v>
      </c>
      <c r="C38" s="395">
        <v>283.32878970000002</v>
      </c>
      <c r="D38" s="295" t="e">
        <v>#N/A</v>
      </c>
      <c r="E38" s="396">
        <f t="shared" si="2"/>
        <v>328.73244342666669</v>
      </c>
      <c r="F38" s="356">
        <v>283.32878970000002</v>
      </c>
      <c r="G38" s="113"/>
    </row>
    <row r="39" spans="1:7" x14ac:dyDescent="0.25">
      <c r="A39" s="119">
        <f t="shared" si="1"/>
        <v>2021</v>
      </c>
      <c r="B39" s="331">
        <v>44317</v>
      </c>
      <c r="C39" s="395">
        <v>301.12229180000003</v>
      </c>
      <c r="D39" s="295" t="e">
        <v>#N/A</v>
      </c>
      <c r="E39" s="396">
        <f t="shared" si="2"/>
        <v>328.73244342666669</v>
      </c>
      <c r="F39" s="356">
        <v>301.12229180000003</v>
      </c>
      <c r="G39" s="113"/>
    </row>
    <row r="40" spans="1:7" x14ac:dyDescent="0.25">
      <c r="A40" s="119">
        <f t="shared" si="1"/>
        <v>2021</v>
      </c>
      <c r="B40" s="331">
        <v>44348</v>
      </c>
      <c r="C40" s="395">
        <v>350.19926939999999</v>
      </c>
      <c r="D40" s="295" t="e">
        <v>#N/A</v>
      </c>
      <c r="E40" s="396">
        <f t="shared" si="2"/>
        <v>328.73244342666669</v>
      </c>
      <c r="F40" s="356">
        <v>350.19926939999999</v>
      </c>
      <c r="G40" s="113"/>
    </row>
    <row r="41" spans="1:7" x14ac:dyDescent="0.25">
      <c r="A41" s="119">
        <f t="shared" si="1"/>
        <v>2021</v>
      </c>
      <c r="B41" s="331">
        <v>44378</v>
      </c>
      <c r="C41" s="395">
        <v>386.62592275999998</v>
      </c>
      <c r="D41" s="295" t="e">
        <v>#N/A</v>
      </c>
      <c r="E41" s="396">
        <f t="shared" si="2"/>
        <v>328.73244342666669</v>
      </c>
      <c r="F41" s="356">
        <v>386.62592275999998</v>
      </c>
      <c r="G41" s="113"/>
    </row>
    <row r="42" spans="1:7" x14ac:dyDescent="0.25">
      <c r="A42" s="119">
        <f t="shared" si="1"/>
        <v>2021</v>
      </c>
      <c r="B42" s="331">
        <v>44409</v>
      </c>
      <c r="C42" s="395">
        <v>393.62794143000002</v>
      </c>
      <c r="D42" s="295" t="e">
        <v>#N/A</v>
      </c>
      <c r="E42" s="396">
        <f t="shared" si="2"/>
        <v>328.73244342666669</v>
      </c>
      <c r="F42" s="356">
        <v>393.62794143000002</v>
      </c>
      <c r="G42" s="113"/>
    </row>
    <row r="43" spans="1:7" x14ac:dyDescent="0.25">
      <c r="A43" s="119">
        <f t="shared" si="1"/>
        <v>2021</v>
      </c>
      <c r="B43" s="331">
        <v>44440</v>
      </c>
      <c r="C43" s="395">
        <v>347.8322928</v>
      </c>
      <c r="D43" s="295" t="e">
        <v>#N/A</v>
      </c>
      <c r="E43" s="396">
        <f t="shared" si="2"/>
        <v>328.73244342666669</v>
      </c>
      <c r="F43" s="356">
        <v>347.8322928</v>
      </c>
      <c r="G43" s="113"/>
    </row>
    <row r="44" spans="1:7" x14ac:dyDescent="0.25">
      <c r="A44" s="119">
        <f t="shared" si="1"/>
        <v>2021</v>
      </c>
      <c r="B44" s="331">
        <v>44470</v>
      </c>
      <c r="C44" s="395">
        <v>313.61334202</v>
      </c>
      <c r="D44" s="295" t="e">
        <v>#N/A</v>
      </c>
      <c r="E44" s="396">
        <f t="shared" si="2"/>
        <v>328.73244342666669</v>
      </c>
      <c r="F44" s="356">
        <v>313.61334202</v>
      </c>
      <c r="G44" s="113"/>
    </row>
    <row r="45" spans="1:7" x14ac:dyDescent="0.25">
      <c r="A45" s="119">
        <f t="shared" si="1"/>
        <v>2021</v>
      </c>
      <c r="B45" s="331">
        <v>44501</v>
      </c>
      <c r="C45" s="395">
        <v>298.83886619999998</v>
      </c>
      <c r="D45" s="295" t="e">
        <v>#N/A</v>
      </c>
      <c r="E45" s="396">
        <f t="shared" si="2"/>
        <v>328.73244342666669</v>
      </c>
      <c r="F45" s="356">
        <v>298.83886619999998</v>
      </c>
      <c r="G45" s="113"/>
    </row>
    <row r="46" spans="1:7" x14ac:dyDescent="0.25">
      <c r="A46" s="119">
        <f t="shared" si="1"/>
        <v>2021</v>
      </c>
      <c r="B46" s="331">
        <v>44531</v>
      </c>
      <c r="C46" s="395">
        <v>319.53513530999999</v>
      </c>
      <c r="D46" s="295" t="e">
        <v>#N/A</v>
      </c>
      <c r="E46" s="356"/>
      <c r="F46" s="356">
        <v>319.53513530999999</v>
      </c>
      <c r="G46" s="113"/>
    </row>
    <row r="47" spans="1:7" x14ac:dyDescent="0.25">
      <c r="A47" s="119">
        <f t="shared" ref="A47:A94" si="3">YEAR(B47)</f>
        <v>2022</v>
      </c>
      <c r="B47" s="331">
        <v>44562</v>
      </c>
      <c r="C47" s="395">
        <v>351.05317196999999</v>
      </c>
      <c r="D47" s="295" t="e">
        <v>#N/A</v>
      </c>
      <c r="E47" s="356"/>
      <c r="F47" s="356">
        <v>351.05317196999999</v>
      </c>
      <c r="G47" s="113"/>
    </row>
    <row r="48" spans="1:7" x14ac:dyDescent="0.25">
      <c r="A48" s="119">
        <f t="shared" si="3"/>
        <v>2022</v>
      </c>
      <c r="B48" s="331">
        <v>44593</v>
      </c>
      <c r="C48" s="395">
        <v>316.69410332000001</v>
      </c>
      <c r="D48" s="295" t="e">
        <v>#N/A</v>
      </c>
      <c r="E48" s="356">
        <f t="shared" ref="E48:E57" si="4">AVERAGEIF($A$47:$A$108,A48,$F$47:$F$108)</f>
        <v>338.90789756249995</v>
      </c>
      <c r="F48" s="356">
        <v>316.69410332000001</v>
      </c>
      <c r="G48" s="113"/>
    </row>
    <row r="49" spans="1:7" x14ac:dyDescent="0.25">
      <c r="A49" s="119">
        <f t="shared" si="3"/>
        <v>2022</v>
      </c>
      <c r="B49" s="331">
        <v>44621</v>
      </c>
      <c r="C49" s="395">
        <v>315.88662285999999</v>
      </c>
      <c r="D49" s="295" t="e">
        <v>#N/A</v>
      </c>
      <c r="E49" s="356">
        <f t="shared" si="4"/>
        <v>338.90789756249995</v>
      </c>
      <c r="F49" s="356">
        <v>315.88662285999999</v>
      </c>
      <c r="G49" s="113"/>
    </row>
    <row r="50" spans="1:7" x14ac:dyDescent="0.25">
      <c r="A50" s="119">
        <f t="shared" si="3"/>
        <v>2022</v>
      </c>
      <c r="B50" s="331">
        <v>44652</v>
      </c>
      <c r="C50" s="395">
        <v>295.78754823000003</v>
      </c>
      <c r="D50" s="295" t="e">
        <v>#N/A</v>
      </c>
      <c r="E50" s="356">
        <f t="shared" si="4"/>
        <v>338.90789756249995</v>
      </c>
      <c r="F50" s="356">
        <v>295.78754823000003</v>
      </c>
      <c r="G50" s="113"/>
    </row>
    <row r="51" spans="1:7" x14ac:dyDescent="0.25">
      <c r="A51" s="119">
        <f t="shared" si="3"/>
        <v>2022</v>
      </c>
      <c r="B51" s="331">
        <v>44682</v>
      </c>
      <c r="C51" s="395">
        <v>321.16389452999999</v>
      </c>
      <c r="D51" s="295" t="e">
        <v>#N/A</v>
      </c>
      <c r="E51" s="356">
        <f t="shared" si="4"/>
        <v>338.90789756249995</v>
      </c>
      <c r="F51" s="356">
        <v>321.16389452999999</v>
      </c>
      <c r="G51" s="113"/>
    </row>
    <row r="52" spans="1:7" x14ac:dyDescent="0.25">
      <c r="A52" s="119">
        <f t="shared" si="3"/>
        <v>2022</v>
      </c>
      <c r="B52" s="331">
        <v>44713</v>
      </c>
      <c r="C52" s="395">
        <v>358.7958405</v>
      </c>
      <c r="D52" s="295" t="e">
        <v>#N/A</v>
      </c>
      <c r="E52" s="356">
        <f t="shared" si="4"/>
        <v>338.90789756249995</v>
      </c>
      <c r="F52" s="356">
        <v>358.7958405</v>
      </c>
      <c r="G52" s="113"/>
    </row>
    <row r="53" spans="1:7" x14ac:dyDescent="0.25">
      <c r="A53" s="119">
        <f t="shared" si="3"/>
        <v>2022</v>
      </c>
      <c r="B53" s="331">
        <v>44743</v>
      </c>
      <c r="C53" s="395">
        <v>401.78163520999999</v>
      </c>
      <c r="D53" s="295" t="e">
        <v>#N/A</v>
      </c>
      <c r="E53" s="356">
        <f t="shared" si="4"/>
        <v>338.90789756249995</v>
      </c>
      <c r="F53" s="356">
        <v>401.78163520999999</v>
      </c>
      <c r="G53" s="113"/>
    </row>
    <row r="54" spans="1:7" x14ac:dyDescent="0.25">
      <c r="A54" s="119">
        <f t="shared" si="3"/>
        <v>2022</v>
      </c>
      <c r="B54" s="331">
        <v>44774</v>
      </c>
      <c r="C54" s="395">
        <v>402.18586777000002</v>
      </c>
      <c r="D54" s="295" t="e">
        <v>#N/A</v>
      </c>
      <c r="E54" s="356">
        <f t="shared" si="4"/>
        <v>338.90789756249995</v>
      </c>
      <c r="F54" s="356">
        <v>402.18586777000002</v>
      </c>
      <c r="G54" s="113"/>
    </row>
    <row r="55" spans="1:7" x14ac:dyDescent="0.25">
      <c r="A55" s="119">
        <f t="shared" si="3"/>
        <v>2022</v>
      </c>
      <c r="B55" s="331">
        <v>44805</v>
      </c>
      <c r="C55" s="395">
        <v>351.85255110000003</v>
      </c>
      <c r="D55" s="295" t="e">
        <v>#N/A</v>
      </c>
      <c r="E55" s="356">
        <f t="shared" si="4"/>
        <v>338.90789756249995</v>
      </c>
      <c r="F55" s="356">
        <v>351.85255110000003</v>
      </c>
      <c r="G55" s="113"/>
    </row>
    <row r="56" spans="1:7" x14ac:dyDescent="0.25">
      <c r="A56" s="119">
        <f t="shared" si="3"/>
        <v>2022</v>
      </c>
      <c r="B56" s="331">
        <v>44835</v>
      </c>
      <c r="C56" s="395">
        <v>308.36292376</v>
      </c>
      <c r="D56" s="295" t="e">
        <v>#N/A</v>
      </c>
      <c r="E56" s="356">
        <f t="shared" si="4"/>
        <v>338.90789756249995</v>
      </c>
      <c r="F56" s="356">
        <v>308.36292376</v>
      </c>
      <c r="G56" s="113"/>
    </row>
    <row r="57" spans="1:7" x14ac:dyDescent="0.25">
      <c r="A57" s="119">
        <f t="shared" si="3"/>
        <v>2022</v>
      </c>
      <c r="B57" s="331">
        <v>44866</v>
      </c>
      <c r="C57" s="395">
        <v>303.81234330000001</v>
      </c>
      <c r="D57" s="295" t="e">
        <v>#N/A</v>
      </c>
      <c r="E57" s="356">
        <f t="shared" si="4"/>
        <v>338.90789756249995</v>
      </c>
      <c r="F57" s="356">
        <v>303.81234330000001</v>
      </c>
      <c r="G57" s="113"/>
    </row>
    <row r="58" spans="1:7" x14ac:dyDescent="0.25">
      <c r="A58" s="119">
        <f t="shared" si="3"/>
        <v>2022</v>
      </c>
      <c r="B58" s="331">
        <v>44896</v>
      </c>
      <c r="C58" s="395">
        <v>339.51826820000002</v>
      </c>
      <c r="D58" s="295" t="e">
        <v>#N/A</v>
      </c>
      <c r="E58" s="356"/>
      <c r="F58" s="356">
        <v>339.51826820000002</v>
      </c>
      <c r="G58" s="113"/>
    </row>
    <row r="59" spans="1:7" x14ac:dyDescent="0.25">
      <c r="A59" s="119">
        <f t="shared" si="3"/>
        <v>2023</v>
      </c>
      <c r="B59" s="331">
        <v>44927</v>
      </c>
      <c r="C59" s="395">
        <v>336.91199977999997</v>
      </c>
      <c r="D59" s="295" t="e">
        <v>#N/A</v>
      </c>
      <c r="E59" s="356"/>
      <c r="F59" s="356">
        <v>336.91199977999997</v>
      </c>
      <c r="G59" s="113"/>
    </row>
    <row r="60" spans="1:7" x14ac:dyDescent="0.25">
      <c r="A60" s="119">
        <f t="shared" si="3"/>
        <v>2023</v>
      </c>
      <c r="B60" s="331">
        <v>44958</v>
      </c>
      <c r="C60" s="395">
        <v>303.64663288999998</v>
      </c>
      <c r="D60" s="295" t="e">
        <v>#N/A</v>
      </c>
      <c r="E60" s="356">
        <f t="shared" ref="E60:E69" si="5">AVERAGEIF($A$47:$A$108,A60,$F$47:$F$108)</f>
        <v>334.34595953833332</v>
      </c>
      <c r="F60" s="356">
        <v>303.64663288999998</v>
      </c>
      <c r="G60" s="113"/>
    </row>
    <row r="61" spans="1:7" x14ac:dyDescent="0.25">
      <c r="A61" s="119">
        <f t="shared" si="3"/>
        <v>2023</v>
      </c>
      <c r="B61" s="331">
        <v>44986</v>
      </c>
      <c r="C61" s="395">
        <v>317.92320745000001</v>
      </c>
      <c r="D61" s="295" t="e">
        <v>#N/A</v>
      </c>
      <c r="E61" s="356">
        <f t="shared" si="5"/>
        <v>334.34595953833332</v>
      </c>
      <c r="F61" s="356">
        <v>317.92320745000001</v>
      </c>
      <c r="G61" s="113"/>
    </row>
    <row r="62" spans="1:7" x14ac:dyDescent="0.25">
      <c r="A62" s="119">
        <f t="shared" si="3"/>
        <v>2023</v>
      </c>
      <c r="B62" s="331">
        <v>45017</v>
      </c>
      <c r="C62" s="395">
        <v>290.95360531</v>
      </c>
      <c r="D62" s="295" t="e">
        <v>#N/A</v>
      </c>
      <c r="E62" s="356">
        <f t="shared" si="5"/>
        <v>334.34595953833332</v>
      </c>
      <c r="F62" s="356">
        <v>290.95360531</v>
      </c>
      <c r="G62" s="113"/>
    </row>
    <row r="63" spans="1:7" x14ac:dyDescent="0.25">
      <c r="A63" s="119">
        <f t="shared" si="3"/>
        <v>2023</v>
      </c>
      <c r="B63" s="331">
        <v>45047</v>
      </c>
      <c r="C63" s="395">
        <v>309.83563217</v>
      </c>
      <c r="D63" s="295" t="e">
        <v>#N/A</v>
      </c>
      <c r="E63" s="356">
        <f t="shared" si="5"/>
        <v>334.34595953833332</v>
      </c>
      <c r="F63" s="356">
        <v>309.83563217</v>
      </c>
      <c r="G63" s="113"/>
    </row>
    <row r="64" spans="1:7" x14ac:dyDescent="0.25">
      <c r="A64" s="119">
        <f t="shared" si="3"/>
        <v>2023</v>
      </c>
      <c r="B64" s="331">
        <v>45078</v>
      </c>
      <c r="C64" s="395">
        <v>340.41199382000002</v>
      </c>
      <c r="D64" s="295" t="e">
        <v>#N/A</v>
      </c>
      <c r="E64" s="356">
        <f t="shared" si="5"/>
        <v>334.34595953833332</v>
      </c>
      <c r="F64" s="356">
        <v>340.41199382000002</v>
      </c>
      <c r="G64" s="113"/>
    </row>
    <row r="65" spans="1:7" x14ac:dyDescent="0.25">
      <c r="A65" s="119">
        <f t="shared" si="3"/>
        <v>2023</v>
      </c>
      <c r="B65" s="331">
        <v>45108</v>
      </c>
      <c r="C65" s="395">
        <v>399.52751446000002</v>
      </c>
      <c r="D65" s="295" t="e">
        <v>#N/A</v>
      </c>
      <c r="E65" s="356">
        <f t="shared" si="5"/>
        <v>334.34595953833332</v>
      </c>
      <c r="F65" s="356">
        <v>399.52751446000002</v>
      </c>
      <c r="G65" s="113"/>
    </row>
    <row r="66" spans="1:7" x14ac:dyDescent="0.25">
      <c r="A66" s="119">
        <f t="shared" si="3"/>
        <v>2023</v>
      </c>
      <c r="B66" s="331">
        <v>45139</v>
      </c>
      <c r="C66" s="395">
        <v>404.79371816000003</v>
      </c>
      <c r="D66" s="295" t="e">
        <v>#N/A</v>
      </c>
      <c r="E66" s="356">
        <f t="shared" si="5"/>
        <v>334.34595953833332</v>
      </c>
      <c r="F66" s="356">
        <v>404.79371816000003</v>
      </c>
      <c r="G66" s="113"/>
    </row>
    <row r="67" spans="1:7" x14ac:dyDescent="0.25">
      <c r="A67" s="119">
        <f t="shared" si="3"/>
        <v>2023</v>
      </c>
      <c r="B67" s="331">
        <v>45170</v>
      </c>
      <c r="C67" s="395">
        <v>358.16724391999998</v>
      </c>
      <c r="D67" s="295" t="e">
        <v>#N/A</v>
      </c>
      <c r="E67" s="356">
        <f t="shared" si="5"/>
        <v>334.34595953833332</v>
      </c>
      <c r="F67" s="356">
        <v>358.16724391999998</v>
      </c>
      <c r="G67" s="113"/>
    </row>
    <row r="68" spans="1:7" x14ac:dyDescent="0.25">
      <c r="A68" s="119">
        <f t="shared" si="3"/>
        <v>2023</v>
      </c>
      <c r="B68" s="331">
        <v>45200</v>
      </c>
      <c r="C68" s="395">
        <v>319.35590876999998</v>
      </c>
      <c r="D68" s="295" t="e">
        <v>#N/A</v>
      </c>
      <c r="E68" s="356">
        <f t="shared" si="5"/>
        <v>334.34595953833332</v>
      </c>
      <c r="F68" s="356">
        <v>319.35590876999998</v>
      </c>
      <c r="G68" s="113"/>
    </row>
    <row r="69" spans="1:7" x14ac:dyDescent="0.25">
      <c r="A69" s="119">
        <f t="shared" si="3"/>
        <v>2023</v>
      </c>
      <c r="B69" s="331">
        <v>45231</v>
      </c>
      <c r="C69" s="395">
        <v>305.76104593999997</v>
      </c>
      <c r="D69" s="295" t="e">
        <v>#N/A</v>
      </c>
      <c r="E69" s="356">
        <f t="shared" si="5"/>
        <v>334.34595953833332</v>
      </c>
      <c r="F69" s="356">
        <v>305.76104593999997</v>
      </c>
      <c r="G69" s="113"/>
    </row>
    <row r="70" spans="1:7" x14ac:dyDescent="0.25">
      <c r="A70" s="119">
        <f t="shared" si="3"/>
        <v>2023</v>
      </c>
      <c r="B70" s="331">
        <v>45261</v>
      </c>
      <c r="C70" s="395">
        <v>324.86301178999997</v>
      </c>
      <c r="D70" s="295" t="e">
        <v>#N/A</v>
      </c>
      <c r="E70" s="356"/>
      <c r="F70" s="356">
        <v>324.86301178999997</v>
      </c>
      <c r="G70" s="113"/>
    </row>
    <row r="71" spans="1:7" x14ac:dyDescent="0.25">
      <c r="A71" s="119">
        <f t="shared" si="3"/>
        <v>2024</v>
      </c>
      <c r="B71" s="331">
        <v>45292</v>
      </c>
      <c r="C71" s="395">
        <v>355.72451083999999</v>
      </c>
      <c r="D71" s="295" t="e">
        <v>#N/A</v>
      </c>
      <c r="E71" s="356"/>
      <c r="F71" s="356">
        <v>355.72451083999999</v>
      </c>
      <c r="G71" s="113"/>
    </row>
    <row r="72" spans="1:7" x14ac:dyDescent="0.25">
      <c r="A72" s="119">
        <f t="shared" si="3"/>
        <v>2024</v>
      </c>
      <c r="B72" s="331">
        <v>45323</v>
      </c>
      <c r="C72" s="395">
        <v>313.02132667000001</v>
      </c>
      <c r="D72" s="295" t="e">
        <v>#N/A</v>
      </c>
      <c r="E72" s="356">
        <f t="shared" ref="E72:E81" si="6">AVERAGEIF($A$47:$A$108,A72,$F$47:$F$108)</f>
        <v>340.49287973083329</v>
      </c>
      <c r="F72" s="356">
        <v>313.02132667000001</v>
      </c>
      <c r="G72" s="113"/>
    </row>
    <row r="73" spans="1:7" x14ac:dyDescent="0.25">
      <c r="A73" s="119">
        <f t="shared" si="3"/>
        <v>2024</v>
      </c>
      <c r="B73" s="331">
        <v>45352</v>
      </c>
      <c r="C73" s="395">
        <v>305.63435986000002</v>
      </c>
      <c r="D73" s="295" t="e">
        <v>#N/A</v>
      </c>
      <c r="E73" s="356">
        <f t="shared" si="6"/>
        <v>340.49287973083329</v>
      </c>
      <c r="F73" s="356">
        <v>305.63435986000002</v>
      </c>
      <c r="G73" s="113"/>
    </row>
    <row r="74" spans="1:7" x14ac:dyDescent="0.25">
      <c r="A74" s="119">
        <f t="shared" si="3"/>
        <v>2024</v>
      </c>
      <c r="B74" s="331">
        <v>45383</v>
      </c>
      <c r="C74" s="395">
        <v>294.35590138999999</v>
      </c>
      <c r="D74" s="295" t="e">
        <v>#N/A</v>
      </c>
      <c r="E74" s="356">
        <f t="shared" si="6"/>
        <v>340.49287973083329</v>
      </c>
      <c r="F74" s="356">
        <v>294.35590138999999</v>
      </c>
      <c r="G74" s="113"/>
    </row>
    <row r="75" spans="1:7" x14ac:dyDescent="0.25">
      <c r="A75" s="119">
        <f t="shared" si="3"/>
        <v>2024</v>
      </c>
      <c r="B75" s="331">
        <v>45413</v>
      </c>
      <c r="C75" s="395">
        <v>323.26164996</v>
      </c>
      <c r="D75" s="295" t="e">
        <v>#N/A</v>
      </c>
      <c r="E75" s="356">
        <f t="shared" si="6"/>
        <v>340.49287973083329</v>
      </c>
      <c r="F75" s="356">
        <v>323.26164996</v>
      </c>
      <c r="G75" s="113"/>
    </row>
    <row r="76" spans="1:7" x14ac:dyDescent="0.25">
      <c r="A76" s="119">
        <f t="shared" si="3"/>
        <v>2024</v>
      </c>
      <c r="B76" s="331">
        <v>45444</v>
      </c>
      <c r="C76" s="395">
        <v>364.10702603999999</v>
      </c>
      <c r="D76" s="295" t="e">
        <v>#N/A</v>
      </c>
      <c r="E76" s="356">
        <f t="shared" si="6"/>
        <v>340.49287973083329</v>
      </c>
      <c r="F76" s="356">
        <v>364.10702603999999</v>
      </c>
      <c r="G76" s="113"/>
    </row>
    <row r="77" spans="1:7" x14ac:dyDescent="0.25">
      <c r="A77" s="119">
        <f t="shared" si="3"/>
        <v>2024</v>
      </c>
      <c r="B77" s="331">
        <v>45474</v>
      </c>
      <c r="C77" s="395">
        <v>405.96165272000002</v>
      </c>
      <c r="D77" s="295" t="e">
        <v>#N/A</v>
      </c>
      <c r="E77" s="356">
        <f t="shared" si="6"/>
        <v>340.49287973083329</v>
      </c>
      <c r="F77" s="356">
        <v>405.96165272000002</v>
      </c>
      <c r="G77" s="113"/>
    </row>
    <row r="78" spans="1:7" x14ac:dyDescent="0.25">
      <c r="A78" s="119">
        <f t="shared" si="3"/>
        <v>2024</v>
      </c>
      <c r="B78" s="331">
        <v>45505</v>
      </c>
      <c r="C78" s="395">
        <v>402.50599022</v>
      </c>
      <c r="D78" s="295" t="e">
        <v>#N/A</v>
      </c>
      <c r="E78" s="356">
        <f t="shared" si="6"/>
        <v>340.49287973083329</v>
      </c>
      <c r="F78" s="356">
        <v>402.50599022</v>
      </c>
      <c r="G78" s="113"/>
    </row>
    <row r="79" spans="1:7" x14ac:dyDescent="0.25">
      <c r="A79" s="119">
        <f t="shared" si="3"/>
        <v>2024</v>
      </c>
      <c r="B79" s="331">
        <v>45536</v>
      </c>
      <c r="C79" s="395">
        <v>351.51133907000002</v>
      </c>
      <c r="D79" s="295" t="e">
        <v>#N/A</v>
      </c>
      <c r="E79" s="356">
        <f t="shared" si="6"/>
        <v>340.49287973083329</v>
      </c>
      <c r="F79" s="356">
        <v>351.51133907000002</v>
      </c>
      <c r="G79" s="113"/>
    </row>
    <row r="80" spans="1:7" x14ac:dyDescent="0.25">
      <c r="A80" s="119">
        <f t="shared" si="3"/>
        <v>2024</v>
      </c>
      <c r="B80" s="331">
        <v>45566</v>
      </c>
      <c r="C80" s="395">
        <v>323.17669999999998</v>
      </c>
      <c r="D80" s="295" t="e">
        <v>#N/A</v>
      </c>
      <c r="E80" s="356">
        <f t="shared" si="6"/>
        <v>340.49287973083329</v>
      </c>
      <c r="F80" s="356">
        <v>323.17669999999998</v>
      </c>
      <c r="G80" s="113"/>
    </row>
    <row r="81" spans="1:7" x14ac:dyDescent="0.25">
      <c r="A81" s="119">
        <f t="shared" si="3"/>
        <v>2024</v>
      </c>
      <c r="B81" s="331">
        <v>45597</v>
      </c>
      <c r="C81" s="395">
        <v>309.34469999999999</v>
      </c>
      <c r="D81" s="295">
        <v>309.34469999999999</v>
      </c>
      <c r="E81" s="356">
        <f t="shared" si="6"/>
        <v>340.49287973083329</v>
      </c>
      <c r="F81" s="356">
        <v>309.34469999999999</v>
      </c>
      <c r="G81" s="113"/>
    </row>
    <row r="82" spans="1:7" x14ac:dyDescent="0.25">
      <c r="A82" s="119">
        <f t="shared" si="3"/>
        <v>2024</v>
      </c>
      <c r="B82" s="331">
        <v>45627</v>
      </c>
      <c r="C82" s="395" t="e">
        <v>#N/A</v>
      </c>
      <c r="D82" s="295">
        <v>337.30939999999998</v>
      </c>
      <c r="E82" s="356"/>
      <c r="F82" s="356">
        <v>337.30939999999998</v>
      </c>
      <c r="G82" s="113"/>
    </row>
    <row r="83" spans="1:7" x14ac:dyDescent="0.25">
      <c r="A83" s="119">
        <f t="shared" si="3"/>
        <v>2025</v>
      </c>
      <c r="B83" s="331">
        <v>45658</v>
      </c>
      <c r="C83" s="395" t="e">
        <v>#N/A</v>
      </c>
      <c r="D83" s="295">
        <v>363.137</v>
      </c>
      <c r="E83" s="356"/>
      <c r="F83" s="356">
        <v>363.137</v>
      </c>
      <c r="G83" s="113"/>
    </row>
    <row r="84" spans="1:7" x14ac:dyDescent="0.25">
      <c r="A84" s="119">
        <f t="shared" si="3"/>
        <v>2025</v>
      </c>
      <c r="B84" s="331">
        <v>45689</v>
      </c>
      <c r="C84" s="395" t="e">
        <v>#N/A</v>
      </c>
      <c r="D84" s="295">
        <v>312.70690000000002</v>
      </c>
      <c r="E84" s="356">
        <f t="shared" ref="E84:E93" si="7">AVERAGEIF($A$47:$A$108,A84,$F$47:$F$108)</f>
        <v>347.11746666666664</v>
      </c>
      <c r="F84" s="356">
        <v>312.70690000000002</v>
      </c>
      <c r="G84" s="113"/>
    </row>
    <row r="85" spans="1:7" x14ac:dyDescent="0.25">
      <c r="A85" s="119">
        <f t="shared" si="3"/>
        <v>2025</v>
      </c>
      <c r="B85" s="331">
        <v>45717</v>
      </c>
      <c r="C85" s="395" t="e">
        <v>#N/A</v>
      </c>
      <c r="D85" s="295">
        <v>316.94940000000003</v>
      </c>
      <c r="E85" s="356">
        <f t="shared" si="7"/>
        <v>347.11746666666664</v>
      </c>
      <c r="F85" s="356">
        <v>316.94940000000003</v>
      </c>
      <c r="G85" s="113"/>
    </row>
    <row r="86" spans="1:7" x14ac:dyDescent="0.25">
      <c r="A86" s="119">
        <f t="shared" si="3"/>
        <v>2025</v>
      </c>
      <c r="B86" s="331">
        <v>45748</v>
      </c>
      <c r="C86" s="395" t="e">
        <v>#N/A</v>
      </c>
      <c r="D86" s="295">
        <v>302.79199999999997</v>
      </c>
      <c r="E86" s="356">
        <f t="shared" si="7"/>
        <v>347.11746666666664</v>
      </c>
      <c r="F86" s="356">
        <v>302.79199999999997</v>
      </c>
      <c r="G86" s="113"/>
    </row>
    <row r="87" spans="1:7" x14ac:dyDescent="0.25">
      <c r="A87" s="119">
        <f t="shared" si="3"/>
        <v>2025</v>
      </c>
      <c r="B87" s="331">
        <v>45778</v>
      </c>
      <c r="C87" s="395" t="e">
        <v>#N/A</v>
      </c>
      <c r="D87" s="295">
        <v>326.53160000000003</v>
      </c>
      <c r="E87" s="356">
        <f t="shared" si="7"/>
        <v>347.11746666666664</v>
      </c>
      <c r="F87" s="356">
        <v>326.53160000000003</v>
      </c>
      <c r="G87" s="113"/>
    </row>
    <row r="88" spans="1:7" x14ac:dyDescent="0.25">
      <c r="A88" s="119">
        <f t="shared" si="3"/>
        <v>2025</v>
      </c>
      <c r="B88" s="331">
        <v>45809</v>
      </c>
      <c r="C88" s="395" t="e">
        <v>#N/A</v>
      </c>
      <c r="D88" s="295">
        <v>364.59750000000003</v>
      </c>
      <c r="E88" s="356">
        <f t="shared" si="7"/>
        <v>347.11746666666664</v>
      </c>
      <c r="F88" s="356">
        <v>364.59750000000003</v>
      </c>
      <c r="G88" s="113"/>
    </row>
    <row r="89" spans="1:7" x14ac:dyDescent="0.25">
      <c r="A89" s="119">
        <f t="shared" si="3"/>
        <v>2025</v>
      </c>
      <c r="B89" s="331">
        <v>45839</v>
      </c>
      <c r="C89" s="395" t="e">
        <v>#N/A</v>
      </c>
      <c r="D89" s="295">
        <v>414.59160000000003</v>
      </c>
      <c r="E89" s="356">
        <f t="shared" si="7"/>
        <v>347.11746666666664</v>
      </c>
      <c r="F89" s="356">
        <v>414.59160000000003</v>
      </c>
      <c r="G89" s="113"/>
    </row>
    <row r="90" spans="1:7" x14ac:dyDescent="0.25">
      <c r="A90" s="119">
        <f t="shared" si="3"/>
        <v>2025</v>
      </c>
      <c r="B90" s="331">
        <v>45870</v>
      </c>
      <c r="C90" s="395" t="e">
        <v>#N/A</v>
      </c>
      <c r="D90" s="295">
        <v>416.38150000000002</v>
      </c>
      <c r="E90" s="356">
        <f t="shared" si="7"/>
        <v>347.11746666666664</v>
      </c>
      <c r="F90" s="356">
        <v>416.38150000000002</v>
      </c>
      <c r="G90" s="113"/>
    </row>
    <row r="91" spans="1:7" x14ac:dyDescent="0.25">
      <c r="A91" s="119">
        <f t="shared" si="3"/>
        <v>2025</v>
      </c>
      <c r="B91" s="331">
        <v>45901</v>
      </c>
      <c r="C91" s="395" t="e">
        <v>#N/A</v>
      </c>
      <c r="D91" s="295">
        <v>359.75720000000001</v>
      </c>
      <c r="E91" s="356">
        <f t="shared" si="7"/>
        <v>347.11746666666664</v>
      </c>
      <c r="F91" s="356">
        <v>359.75720000000001</v>
      </c>
      <c r="G91" s="113"/>
    </row>
    <row r="92" spans="1:7" x14ac:dyDescent="0.25">
      <c r="A92" s="119">
        <f t="shared" si="3"/>
        <v>2025</v>
      </c>
      <c r="B92" s="331">
        <v>45931</v>
      </c>
      <c r="C92" s="395" t="e">
        <v>#N/A</v>
      </c>
      <c r="D92" s="295">
        <v>330.00220000000002</v>
      </c>
      <c r="E92" s="356">
        <f t="shared" si="7"/>
        <v>347.11746666666664</v>
      </c>
      <c r="F92" s="356">
        <v>330.00220000000002</v>
      </c>
      <c r="G92" s="113"/>
    </row>
    <row r="93" spans="1:7" x14ac:dyDescent="0.25">
      <c r="A93" s="119">
        <f t="shared" si="3"/>
        <v>2025</v>
      </c>
      <c r="B93" s="331">
        <v>45962</v>
      </c>
      <c r="C93" s="395" t="e">
        <v>#N/A</v>
      </c>
      <c r="D93" s="295">
        <v>317.19540000000001</v>
      </c>
      <c r="E93" s="356">
        <f t="shared" si="7"/>
        <v>347.11746666666664</v>
      </c>
      <c r="F93" s="356">
        <v>317.19540000000001</v>
      </c>
      <c r="G93" s="113"/>
    </row>
    <row r="94" spans="1:7" x14ac:dyDescent="0.25">
      <c r="A94" s="119">
        <f t="shared" si="3"/>
        <v>2025</v>
      </c>
      <c r="B94" s="331">
        <v>45992</v>
      </c>
      <c r="C94" s="395" t="e">
        <v>#N/A</v>
      </c>
      <c r="D94" s="295">
        <v>340.76729999999998</v>
      </c>
      <c r="E94" s="356"/>
      <c r="F94" s="356">
        <v>340.76729999999998</v>
      </c>
      <c r="G94" s="113"/>
    </row>
    <row r="95" spans="1:7" x14ac:dyDescent="0.25">
      <c r="A95" s="119"/>
      <c r="B95" s="331"/>
      <c r="C95" s="119"/>
      <c r="D95" s="333"/>
      <c r="E95" s="119"/>
      <c r="F95" s="333"/>
      <c r="G95" s="113"/>
    </row>
    <row r="96" spans="1:7" x14ac:dyDescent="0.25">
      <c r="A96" s="119"/>
      <c r="B96" s="331"/>
      <c r="C96" s="119"/>
      <c r="D96" s="333"/>
      <c r="E96" s="119"/>
      <c r="F96" s="333"/>
      <c r="G96" s="113"/>
    </row>
    <row r="97" spans="1:7" x14ac:dyDescent="0.25">
      <c r="A97" s="119"/>
      <c r="B97" s="331"/>
      <c r="C97" s="119"/>
      <c r="D97" s="333"/>
      <c r="E97" s="119"/>
      <c r="F97" s="333"/>
      <c r="G97" s="113"/>
    </row>
    <row r="98" spans="1:7" x14ac:dyDescent="0.25">
      <c r="A98" s="119"/>
      <c r="B98" s="331"/>
      <c r="C98" s="119"/>
      <c r="D98" s="333"/>
      <c r="E98" s="119"/>
      <c r="F98" s="333"/>
      <c r="G98" s="113"/>
    </row>
    <row r="99" spans="1:7" x14ac:dyDescent="0.25">
      <c r="A99" s="58"/>
      <c r="B99" s="58" t="s">
        <v>0</v>
      </c>
      <c r="C99" s="119"/>
      <c r="D99" s="333"/>
      <c r="E99" s="119"/>
      <c r="F99" s="333"/>
      <c r="G99" s="113"/>
    </row>
    <row r="100" spans="1:7" x14ac:dyDescent="0.25">
      <c r="A100" s="21">
        <v>2.5</v>
      </c>
      <c r="B100" s="20">
        <v>-0.3</v>
      </c>
      <c r="C100" s="119"/>
      <c r="D100" s="333"/>
      <c r="E100" s="119"/>
      <c r="F100" s="333"/>
      <c r="G100" s="113"/>
    </row>
    <row r="101" spans="1:7" x14ac:dyDescent="0.25">
      <c r="A101" s="21">
        <v>2.5</v>
      </c>
      <c r="B101" s="20">
        <v>0.3</v>
      </c>
      <c r="C101" s="119"/>
      <c r="D101" s="333"/>
      <c r="E101" s="119"/>
      <c r="F101" s="333"/>
      <c r="G101" s="113"/>
    </row>
    <row r="102" spans="1:7" x14ac:dyDescent="0.25">
      <c r="B102" s="109"/>
      <c r="D102" s="114"/>
      <c r="F102" s="114"/>
      <c r="G102" s="113"/>
    </row>
    <row r="103" spans="1:7" x14ac:dyDescent="0.25">
      <c r="B103" s="109"/>
      <c r="D103" s="114"/>
      <c r="F103" s="114"/>
      <c r="G103" s="113"/>
    </row>
    <row r="104" spans="1:7" x14ac:dyDescent="0.25">
      <c r="B104" s="109"/>
      <c r="D104" s="114"/>
      <c r="F104" s="114"/>
      <c r="G104" s="113"/>
    </row>
    <row r="105" spans="1:7" x14ac:dyDescent="0.25">
      <c r="B105" s="109"/>
      <c r="D105" s="114"/>
      <c r="F105" s="114"/>
      <c r="G105" s="113"/>
    </row>
    <row r="106" spans="1:7" x14ac:dyDescent="0.25">
      <c r="B106" s="109"/>
      <c r="D106" s="114"/>
      <c r="F106" s="114"/>
      <c r="G106" s="113"/>
    </row>
    <row r="107" spans="1:7" x14ac:dyDescent="0.25">
      <c r="B107" s="109"/>
      <c r="D107" s="114"/>
      <c r="F107" s="114"/>
      <c r="G107" s="113"/>
    </row>
    <row r="108" spans="1:7" x14ac:dyDescent="0.25">
      <c r="B108" s="109"/>
      <c r="D108" s="114"/>
      <c r="F108" s="114"/>
      <c r="G108" s="113"/>
    </row>
    <row r="109" spans="1:7" x14ac:dyDescent="0.25">
      <c r="D109" s="114"/>
      <c r="F109" s="114"/>
      <c r="G109" s="113"/>
    </row>
    <row r="110" spans="1:7" x14ac:dyDescent="0.25">
      <c r="D110" s="114"/>
      <c r="F110" s="114"/>
      <c r="G110" s="113"/>
    </row>
    <row r="111" spans="1:7" x14ac:dyDescent="0.25">
      <c r="F111" s="114"/>
      <c r="G111" s="113"/>
    </row>
    <row r="112" spans="1:7" x14ac:dyDescent="0.25">
      <c r="F112" s="114"/>
      <c r="G112" s="113"/>
    </row>
    <row r="113" spans="6:7" x14ac:dyDescent="0.25">
      <c r="F113" s="114"/>
      <c r="G113" s="113"/>
    </row>
    <row r="114" spans="6:7" x14ac:dyDescent="0.25">
      <c r="F114" s="114"/>
      <c r="G114" s="113"/>
    </row>
    <row r="115" spans="6:7" x14ac:dyDescent="0.25">
      <c r="F115" s="114"/>
      <c r="G115" s="113"/>
    </row>
    <row r="116" spans="6:7" x14ac:dyDescent="0.25">
      <c r="F116" s="114"/>
      <c r="G116" s="113"/>
    </row>
    <row r="117" spans="6:7" x14ac:dyDescent="0.25">
      <c r="F117" s="114"/>
      <c r="G117" s="113"/>
    </row>
    <row r="118" spans="6:7" x14ac:dyDescent="0.25">
      <c r="F118" s="114"/>
    </row>
    <row r="119" spans="6:7" x14ac:dyDescent="0.25">
      <c r="F119" s="114"/>
    </row>
    <row r="120" spans="6:7" x14ac:dyDescent="0.25">
      <c r="F120" s="114"/>
    </row>
    <row r="121" spans="6:7" x14ac:dyDescent="0.25">
      <c r="F121" s="114"/>
    </row>
    <row r="122" spans="6:7" x14ac:dyDescent="0.25">
      <c r="F122" s="114"/>
    </row>
    <row r="123" spans="6:7" x14ac:dyDescent="0.25">
      <c r="F123" s="114"/>
    </row>
    <row r="124" spans="6:7" x14ac:dyDescent="0.25">
      <c r="F124" s="114"/>
    </row>
    <row r="125" spans="6:7" x14ac:dyDescent="0.25">
      <c r="F125" s="114"/>
    </row>
    <row r="126" spans="6:7" x14ac:dyDescent="0.25">
      <c r="F126" s="114"/>
    </row>
    <row r="127" spans="6:7" x14ac:dyDescent="0.25">
      <c r="F127" s="114"/>
    </row>
    <row r="128" spans="6:7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  <row r="135" spans="6:6" x14ac:dyDescent="0.25">
      <c r="F135" s="114"/>
    </row>
    <row r="136" spans="6:6" x14ac:dyDescent="0.25">
      <c r="F136" s="114"/>
    </row>
    <row r="137" spans="6:6" x14ac:dyDescent="0.25">
      <c r="F137" s="114"/>
    </row>
    <row r="138" spans="6:6" x14ac:dyDescent="0.25">
      <c r="F138" s="114"/>
    </row>
    <row r="139" spans="6:6" x14ac:dyDescent="0.25">
      <c r="F139" s="114"/>
    </row>
    <row r="140" spans="6:6" x14ac:dyDescent="0.25">
      <c r="F140" s="114"/>
    </row>
    <row r="141" spans="6:6" x14ac:dyDescent="0.25">
      <c r="F141" s="114"/>
    </row>
    <row r="142" spans="6:6" x14ac:dyDescent="0.25">
      <c r="F142" s="114"/>
    </row>
  </sheetData>
  <mergeCells count="2">
    <mergeCell ref="C24:G24"/>
    <mergeCell ref="I24:L24"/>
  </mergeCells>
  <conditionalFormatting sqref="C35:D94">
    <cfRule type="expression" dxfId="2" priority="1" stopIfTrue="1">
      <formula>ISNA(C35)</formula>
    </cfRule>
  </conditionalFormatting>
  <hyperlinks>
    <hyperlink ref="A3" location="Contents!A1" display="Return to Contents" xr:uid="{00000000-0004-0000-2000-000000000000}"/>
  </hyperlinks>
  <pageMargins left="0.7" right="0.7" top="0.75" bottom="0.75" header="0.3" footer="0.3"/>
  <pageSetup orientation="landscape" verticalDpi="599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A1:AB141"/>
  <sheetViews>
    <sheetView zoomScaleNormal="100" workbookViewId="0"/>
  </sheetViews>
  <sheetFormatPr defaultColWidth="9.28515625" defaultRowHeight="15" x14ac:dyDescent="0.25"/>
  <cols>
    <col min="1" max="1" width="9.28515625" style="107"/>
    <col min="2" max="2" width="14.7109375" style="107" customWidth="1"/>
    <col min="3" max="13" width="9.28515625" style="107"/>
    <col min="14" max="15" width="9.28515625" style="108"/>
    <col min="16" max="16" width="9.28515625" style="107"/>
    <col min="17" max="17" width="16.7109375" style="107" customWidth="1"/>
    <col min="18" max="18" width="15.5703125" style="107" customWidth="1"/>
    <col min="19" max="26" width="9.28515625" style="107"/>
    <col min="27" max="28" width="9.28515625" style="108"/>
    <col min="29" max="16384" width="9.28515625" style="107"/>
  </cols>
  <sheetData>
    <row r="1" spans="1:18" x14ac:dyDescent="0.25">
      <c r="A1" s="149"/>
    </row>
    <row r="2" spans="1:18" ht="15.75" x14ac:dyDescent="0.25">
      <c r="A2" s="31" t="s">
        <v>977</v>
      </c>
      <c r="L2" s="108"/>
    </row>
    <row r="3" spans="1:18" x14ac:dyDescent="0.25">
      <c r="A3" s="16" t="s">
        <v>16</v>
      </c>
      <c r="L3" s="108"/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L4" s="108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L5" s="108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244" t="s">
        <v>78</v>
      </c>
      <c r="R6" s="170" t="s">
        <v>296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7" t="s">
        <v>79</v>
      </c>
      <c r="R7" s="171" t="s">
        <v>297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7" t="s">
        <v>80</v>
      </c>
      <c r="R8" s="171" t="s">
        <v>298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82" t="s">
        <v>81</v>
      </c>
      <c r="R9" s="173" t="s">
        <v>295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R10" s="29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2" spans="1:12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</row>
    <row r="24" spans="1:12" x14ac:dyDescent="0.25">
      <c r="A24"/>
      <c r="B24"/>
      <c r="C24" s="474" t="s">
        <v>76</v>
      </c>
      <c r="D24" s="474"/>
      <c r="E24" s="474"/>
      <c r="F24" s="474"/>
      <c r="G24" s="474"/>
      <c r="H24" s="23"/>
      <c r="I24" s="474" t="s">
        <v>77</v>
      </c>
      <c r="J24" s="474"/>
      <c r="K24" s="474"/>
      <c r="L24" s="474"/>
    </row>
    <row r="25" spans="1:12" x14ac:dyDescent="0.25">
      <c r="A25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3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/>
      <c r="B26" s="2" t="s">
        <v>78</v>
      </c>
      <c r="C26" s="66">
        <v>328.48111399999999</v>
      </c>
      <c r="D26" s="66">
        <v>334.77473800000001</v>
      </c>
      <c r="E26" s="66">
        <v>318.70849600000003</v>
      </c>
      <c r="F26" s="66">
        <v>268.08860600000003</v>
      </c>
      <c r="G26" s="66">
        <v>258.55502000000001</v>
      </c>
      <c r="H26" s="21"/>
      <c r="I26" s="10">
        <f t="shared" ref="I26:L28" si="0">D26-C26</f>
        <v>6.2936240000000225</v>
      </c>
      <c r="J26" s="10">
        <f t="shared" si="0"/>
        <v>-16.066241999999988</v>
      </c>
      <c r="K26" s="10">
        <f t="shared" si="0"/>
        <v>-50.619889999999998</v>
      </c>
      <c r="L26" s="10">
        <f t="shared" si="0"/>
        <v>-9.5335860000000139</v>
      </c>
    </row>
    <row r="27" spans="1:12" x14ac:dyDescent="0.25">
      <c r="A27"/>
      <c r="B27" s="2" t="s">
        <v>79</v>
      </c>
      <c r="C27" s="66">
        <v>155.54019500000001</v>
      </c>
      <c r="D27" s="66">
        <v>160.98941300000001</v>
      </c>
      <c r="E27" s="66">
        <v>165.57101499999999</v>
      </c>
      <c r="F27" s="66">
        <v>156.45706799999999</v>
      </c>
      <c r="G27" s="66">
        <v>138.43317999999999</v>
      </c>
      <c r="H27" s="21"/>
      <c r="I27" s="10">
        <f t="shared" si="0"/>
        <v>5.4492180000000019</v>
      </c>
      <c r="J27" s="10">
        <f t="shared" si="0"/>
        <v>4.5816019999999753</v>
      </c>
      <c r="K27" s="10">
        <f t="shared" si="0"/>
        <v>-9.113946999999996</v>
      </c>
      <c r="L27" s="10">
        <f t="shared" si="0"/>
        <v>-18.023887999999999</v>
      </c>
    </row>
    <row r="28" spans="1:12" x14ac:dyDescent="0.25">
      <c r="A28"/>
      <c r="B28" s="2" t="s">
        <v>80</v>
      </c>
      <c r="C28" s="66">
        <v>93.409969000000004</v>
      </c>
      <c r="D28" s="66">
        <v>98.391131000000001</v>
      </c>
      <c r="E28" s="66">
        <v>93.674505999999994</v>
      </c>
      <c r="F28" s="66">
        <v>84.266628999999995</v>
      </c>
      <c r="G28" s="66">
        <v>75.318585999999996</v>
      </c>
      <c r="H28" s="21"/>
      <c r="I28" s="10">
        <f t="shared" si="0"/>
        <v>4.9811619999999976</v>
      </c>
      <c r="J28" s="10">
        <f t="shared" si="0"/>
        <v>-4.7166250000000076</v>
      </c>
      <c r="K28" s="10">
        <f t="shared" si="0"/>
        <v>-9.4078769999999992</v>
      </c>
      <c r="L28" s="10">
        <f t="shared" si="0"/>
        <v>-8.9480429999999984</v>
      </c>
    </row>
    <row r="29" spans="1:12" x14ac:dyDescent="0.25">
      <c r="A29"/>
      <c r="B29" s="275" t="s">
        <v>81</v>
      </c>
      <c r="C29" s="276">
        <v>577.43127800000002</v>
      </c>
      <c r="D29" s="276">
        <v>594.15528200000006</v>
      </c>
      <c r="E29" s="276">
        <v>577.95401700000002</v>
      </c>
      <c r="F29" s="276">
        <v>508.81230599999998</v>
      </c>
      <c r="G29" s="276">
        <v>472.30680000000001</v>
      </c>
      <c r="H29" s="8"/>
      <c r="I29" s="457">
        <f>+SUM(I26:I28)</f>
        <v>16.724004000000022</v>
      </c>
      <c r="J29" s="457">
        <f>+SUM(J26:J28)</f>
        <v>-16.201265000000021</v>
      </c>
      <c r="K29" s="457">
        <f>+SUM(K26:K28)</f>
        <v>-69.141713999999993</v>
      </c>
      <c r="L29" s="457">
        <f>+SUM(L26:L28)</f>
        <v>-36.505517000000012</v>
      </c>
    </row>
    <row r="30" spans="1:12" x14ac:dyDescent="0.25">
      <c r="A30" s="278" t="s">
        <v>1007</v>
      </c>
      <c r="B30"/>
      <c r="C30"/>
      <c r="D30" s="2"/>
      <c r="E30"/>
      <c r="F30"/>
      <c r="G30"/>
      <c r="H30"/>
      <c r="I30" s="2"/>
      <c r="J30" s="19"/>
      <c r="K30" s="19"/>
      <c r="L30" s="19"/>
    </row>
    <row r="32" spans="1:12" x14ac:dyDescent="0.25">
      <c r="E32" s="151"/>
    </row>
    <row r="33" spans="1:7" x14ac:dyDescent="0.25">
      <c r="A33" s="119"/>
      <c r="B33" s="119"/>
      <c r="C33" s="119" t="s">
        <v>299</v>
      </c>
      <c r="D33" s="119" t="s">
        <v>223</v>
      </c>
      <c r="E33" s="344" t="s">
        <v>222</v>
      </c>
      <c r="F33" s="344" t="s">
        <v>457</v>
      </c>
    </row>
    <row r="34" spans="1:7" x14ac:dyDescent="0.25">
      <c r="A34" s="119">
        <f t="shared" ref="A34:A45" si="1">YEAR(B34)</f>
        <v>2021</v>
      </c>
      <c r="B34" s="331">
        <v>44197</v>
      </c>
      <c r="C34" s="332">
        <v>48.495550999999999</v>
      </c>
      <c r="D34" s="115" t="e">
        <v>#N/A</v>
      </c>
      <c r="E34" s="333"/>
      <c r="F34" s="333">
        <v>48.495550999999999</v>
      </c>
      <c r="G34" s="113"/>
    </row>
    <row r="35" spans="1:7" x14ac:dyDescent="0.25">
      <c r="A35" s="119">
        <f t="shared" si="1"/>
        <v>2021</v>
      </c>
      <c r="B35" s="331">
        <v>44228</v>
      </c>
      <c r="C35" s="332">
        <v>40.817064999999999</v>
      </c>
      <c r="D35" s="115" t="e">
        <v>#N/A</v>
      </c>
      <c r="E35" s="393">
        <f>AVERAGEIF($A$34:$A$45,A35,$F$34:$F$45)</f>
        <v>48.119273166666666</v>
      </c>
      <c r="F35" s="333">
        <v>40.817064999999999</v>
      </c>
      <c r="G35" s="113"/>
    </row>
    <row r="36" spans="1:7" x14ac:dyDescent="0.25">
      <c r="A36" s="119">
        <f t="shared" si="1"/>
        <v>2021</v>
      </c>
      <c r="B36" s="331">
        <v>44256</v>
      </c>
      <c r="C36" s="332">
        <v>50.817703000000002</v>
      </c>
      <c r="D36" s="115" t="e">
        <v>#N/A</v>
      </c>
      <c r="E36" s="393">
        <f>AVERAGEIF($A$34:$A$45,A36,$F$34:$F$45)</f>
        <v>48.119273166666666</v>
      </c>
      <c r="F36" s="333">
        <v>50.817703000000002</v>
      </c>
      <c r="G36" s="311"/>
    </row>
    <row r="37" spans="1:7" x14ac:dyDescent="0.25">
      <c r="A37" s="119">
        <f t="shared" si="1"/>
        <v>2021</v>
      </c>
      <c r="B37" s="331">
        <v>44287</v>
      </c>
      <c r="C37" s="332">
        <v>45.294547000000001</v>
      </c>
      <c r="D37" s="115" t="e">
        <v>#N/A</v>
      </c>
      <c r="E37" s="393">
        <f t="shared" ref="E37:E43" si="2">AVERAGEIF($A$34:$A$45,A37,$F$34:$F$45)</f>
        <v>48.119273166666666</v>
      </c>
      <c r="F37" s="333">
        <v>45.294547000000001</v>
      </c>
      <c r="G37" s="113"/>
    </row>
    <row r="38" spans="1:7" x14ac:dyDescent="0.25">
      <c r="A38" s="119">
        <f t="shared" si="1"/>
        <v>2021</v>
      </c>
      <c r="B38" s="331">
        <v>44317</v>
      </c>
      <c r="C38" s="332">
        <v>48.607135999999997</v>
      </c>
      <c r="D38" s="115" t="e">
        <v>#N/A</v>
      </c>
      <c r="E38" s="393">
        <f t="shared" si="2"/>
        <v>48.119273166666666</v>
      </c>
      <c r="F38" s="333">
        <v>48.607135999999997</v>
      </c>
      <c r="G38" s="113"/>
    </row>
    <row r="39" spans="1:7" x14ac:dyDescent="0.25">
      <c r="A39" s="119">
        <f t="shared" si="1"/>
        <v>2021</v>
      </c>
      <c r="B39" s="331">
        <v>44348</v>
      </c>
      <c r="C39" s="332">
        <v>48.772692999999997</v>
      </c>
      <c r="D39" s="115" t="e">
        <v>#N/A</v>
      </c>
      <c r="E39" s="393">
        <f t="shared" si="2"/>
        <v>48.119273166666666</v>
      </c>
      <c r="F39" s="333">
        <v>48.772692999999997</v>
      </c>
      <c r="G39" s="113"/>
    </row>
    <row r="40" spans="1:7" x14ac:dyDescent="0.25">
      <c r="A40" s="119">
        <f t="shared" si="1"/>
        <v>2021</v>
      </c>
      <c r="B40" s="331">
        <v>44378</v>
      </c>
      <c r="C40" s="332">
        <v>48.47289</v>
      </c>
      <c r="D40" s="115" t="e">
        <v>#N/A</v>
      </c>
      <c r="E40" s="393">
        <f t="shared" si="2"/>
        <v>48.119273166666666</v>
      </c>
      <c r="F40" s="333">
        <v>48.47289</v>
      </c>
      <c r="G40" s="113"/>
    </row>
    <row r="41" spans="1:7" x14ac:dyDescent="0.25">
      <c r="A41" s="119">
        <f t="shared" si="1"/>
        <v>2021</v>
      </c>
      <c r="B41" s="331">
        <v>44409</v>
      </c>
      <c r="C41" s="332">
        <v>50.039026</v>
      </c>
      <c r="D41" s="115" t="e">
        <v>#N/A</v>
      </c>
      <c r="E41" s="393">
        <f t="shared" si="2"/>
        <v>48.119273166666666</v>
      </c>
      <c r="F41" s="333">
        <v>50.039026</v>
      </c>
      <c r="G41" s="113"/>
    </row>
    <row r="42" spans="1:7" x14ac:dyDescent="0.25">
      <c r="A42" s="119">
        <f t="shared" si="1"/>
        <v>2021</v>
      </c>
      <c r="B42" s="331">
        <v>44440</v>
      </c>
      <c r="C42" s="332">
        <v>49.759599999999999</v>
      </c>
      <c r="D42" s="115" t="e">
        <v>#N/A</v>
      </c>
      <c r="E42" s="393">
        <f t="shared" si="2"/>
        <v>48.119273166666666</v>
      </c>
      <c r="F42" s="333">
        <v>49.759599999999999</v>
      </c>
      <c r="G42" s="113"/>
    </row>
    <row r="43" spans="1:7" x14ac:dyDescent="0.25">
      <c r="A43" s="119">
        <f t="shared" si="1"/>
        <v>2021</v>
      </c>
      <c r="B43" s="331">
        <v>44470</v>
      </c>
      <c r="C43" s="332">
        <v>48.953837999999998</v>
      </c>
      <c r="D43" s="115" t="e">
        <v>#N/A</v>
      </c>
      <c r="E43" s="393">
        <f t="shared" si="2"/>
        <v>48.119273166666666</v>
      </c>
      <c r="F43" s="333">
        <v>48.953837999999998</v>
      </c>
      <c r="G43" s="113"/>
    </row>
    <row r="44" spans="1:7" x14ac:dyDescent="0.25">
      <c r="A44" s="119">
        <f t="shared" si="1"/>
        <v>2021</v>
      </c>
      <c r="B44" s="331">
        <v>44501</v>
      </c>
      <c r="C44" s="332">
        <v>48.825009999999999</v>
      </c>
      <c r="D44" s="115" t="e">
        <v>#N/A</v>
      </c>
      <c r="E44" s="393">
        <f>AVERAGEIF($A$34:$A$45,A44,$F$34:$F$45)</f>
        <v>48.119273166666666</v>
      </c>
      <c r="F44" s="333">
        <v>48.825009999999999</v>
      </c>
      <c r="G44" s="113"/>
    </row>
    <row r="45" spans="1:7" x14ac:dyDescent="0.25">
      <c r="A45" s="119">
        <f t="shared" si="1"/>
        <v>2021</v>
      </c>
      <c r="B45" s="331">
        <v>44531</v>
      </c>
      <c r="C45" s="332">
        <v>48.576219000000002</v>
      </c>
      <c r="D45" s="115" t="e">
        <v>#N/A</v>
      </c>
      <c r="E45" s="333"/>
      <c r="F45" s="333">
        <v>48.576219000000002</v>
      </c>
      <c r="G45" s="113"/>
    </row>
    <row r="46" spans="1:7" x14ac:dyDescent="0.25">
      <c r="A46" s="119">
        <f t="shared" ref="A46:A93" si="3">YEAR(B46)</f>
        <v>2022</v>
      </c>
      <c r="B46" s="331">
        <v>44562</v>
      </c>
      <c r="C46" s="332">
        <v>49.887262999999997</v>
      </c>
      <c r="D46" s="115" t="e">
        <v>#N/A</v>
      </c>
      <c r="E46" s="333"/>
      <c r="F46" s="333">
        <v>49.887262999999997</v>
      </c>
      <c r="G46" s="113"/>
    </row>
    <row r="47" spans="1:7" x14ac:dyDescent="0.25">
      <c r="A47" s="119">
        <f t="shared" si="3"/>
        <v>2022</v>
      </c>
      <c r="B47" s="331">
        <v>44593</v>
      </c>
      <c r="C47" s="332">
        <v>47.875067000000001</v>
      </c>
      <c r="D47" s="115" t="e">
        <v>#N/A</v>
      </c>
      <c r="E47" s="333">
        <f t="shared" ref="E47:E56" si="4">AVERAGEIF($A$46:$A$107,A47,$F$46:$F$107)</f>
        <v>49.51294016666666</v>
      </c>
      <c r="F47" s="333">
        <v>47.875067000000001</v>
      </c>
      <c r="G47" s="113"/>
    </row>
    <row r="48" spans="1:7" x14ac:dyDescent="0.25">
      <c r="A48" s="119">
        <f t="shared" si="3"/>
        <v>2022</v>
      </c>
      <c r="B48" s="331">
        <v>44621</v>
      </c>
      <c r="C48" s="332">
        <v>51.548139999999997</v>
      </c>
      <c r="D48" s="115" t="e">
        <v>#N/A</v>
      </c>
      <c r="E48" s="333">
        <f t="shared" si="4"/>
        <v>49.51294016666666</v>
      </c>
      <c r="F48" s="333">
        <v>51.548139999999997</v>
      </c>
      <c r="G48" s="311"/>
    </row>
    <row r="49" spans="1:7" x14ac:dyDescent="0.25">
      <c r="A49" s="119">
        <f t="shared" si="3"/>
        <v>2022</v>
      </c>
      <c r="B49" s="331">
        <v>44652</v>
      </c>
      <c r="C49" s="332">
        <v>46.387467999999998</v>
      </c>
      <c r="D49" s="115" t="e">
        <v>#N/A</v>
      </c>
      <c r="E49" s="333">
        <f t="shared" si="4"/>
        <v>49.51294016666666</v>
      </c>
      <c r="F49" s="333">
        <v>46.387467999999998</v>
      </c>
      <c r="G49" s="113"/>
    </row>
    <row r="50" spans="1:7" x14ac:dyDescent="0.25">
      <c r="A50" s="119">
        <f t="shared" si="3"/>
        <v>2022</v>
      </c>
      <c r="B50" s="331">
        <v>44682</v>
      </c>
      <c r="C50" s="332">
        <v>49.552526</v>
      </c>
      <c r="D50" s="115" t="e">
        <v>#N/A</v>
      </c>
      <c r="E50" s="333">
        <f t="shared" si="4"/>
        <v>49.51294016666666</v>
      </c>
      <c r="F50" s="333">
        <v>49.552526</v>
      </c>
      <c r="G50" s="113"/>
    </row>
    <row r="51" spans="1:7" x14ac:dyDescent="0.25">
      <c r="A51" s="119">
        <f t="shared" si="3"/>
        <v>2022</v>
      </c>
      <c r="B51" s="331">
        <v>44713</v>
      </c>
      <c r="C51" s="332">
        <v>48.670070000000003</v>
      </c>
      <c r="D51" s="115" t="e">
        <v>#N/A</v>
      </c>
      <c r="E51" s="333">
        <f t="shared" si="4"/>
        <v>49.51294016666666</v>
      </c>
      <c r="F51" s="333">
        <v>48.670070000000003</v>
      </c>
      <c r="G51" s="113"/>
    </row>
    <row r="52" spans="1:7" x14ac:dyDescent="0.25">
      <c r="A52" s="119">
        <f t="shared" si="3"/>
        <v>2022</v>
      </c>
      <c r="B52" s="331">
        <v>44743</v>
      </c>
      <c r="C52" s="332">
        <v>49.301246999999996</v>
      </c>
      <c r="D52" s="115" t="e">
        <v>#N/A</v>
      </c>
      <c r="E52" s="333">
        <f t="shared" si="4"/>
        <v>49.51294016666666</v>
      </c>
      <c r="F52" s="333">
        <v>49.301246999999996</v>
      </c>
      <c r="G52" s="113"/>
    </row>
    <row r="53" spans="1:7" x14ac:dyDescent="0.25">
      <c r="A53" s="119">
        <f t="shared" si="3"/>
        <v>2022</v>
      </c>
      <c r="B53" s="331">
        <v>44774</v>
      </c>
      <c r="C53" s="332">
        <v>53.601346999999997</v>
      </c>
      <c r="D53" s="115" t="e">
        <v>#N/A</v>
      </c>
      <c r="E53" s="333">
        <f t="shared" si="4"/>
        <v>49.51294016666666</v>
      </c>
      <c r="F53" s="333">
        <v>53.601346999999997</v>
      </c>
      <c r="G53" s="113"/>
    </row>
    <row r="54" spans="1:7" x14ac:dyDescent="0.25">
      <c r="A54" s="119">
        <f t="shared" si="3"/>
        <v>2022</v>
      </c>
      <c r="B54" s="331">
        <v>44805</v>
      </c>
      <c r="C54" s="332">
        <v>51.574119000000003</v>
      </c>
      <c r="D54" s="115" t="e">
        <v>#N/A</v>
      </c>
      <c r="E54" s="333">
        <f t="shared" si="4"/>
        <v>49.51294016666666</v>
      </c>
      <c r="F54" s="333">
        <v>51.574119000000003</v>
      </c>
      <c r="G54" s="113"/>
    </row>
    <row r="55" spans="1:7" x14ac:dyDescent="0.25">
      <c r="A55" s="119">
        <f t="shared" si="3"/>
        <v>2022</v>
      </c>
      <c r="B55" s="331">
        <v>44835</v>
      </c>
      <c r="C55" s="332">
        <v>51.331895000000003</v>
      </c>
      <c r="D55" s="115" t="e">
        <v>#N/A</v>
      </c>
      <c r="E55" s="333">
        <f t="shared" si="4"/>
        <v>49.51294016666666</v>
      </c>
      <c r="F55" s="333">
        <v>51.331895000000003</v>
      </c>
      <c r="G55" s="113"/>
    </row>
    <row r="56" spans="1:7" x14ac:dyDescent="0.25">
      <c r="A56" s="119">
        <f t="shared" si="3"/>
        <v>2022</v>
      </c>
      <c r="B56" s="331">
        <v>44866</v>
      </c>
      <c r="C56" s="332">
        <v>48.753593000000002</v>
      </c>
      <c r="D56" s="115" t="e">
        <v>#N/A</v>
      </c>
      <c r="E56" s="333">
        <f t="shared" si="4"/>
        <v>49.51294016666666</v>
      </c>
      <c r="F56" s="333">
        <v>48.753593000000002</v>
      </c>
      <c r="G56" s="113"/>
    </row>
    <row r="57" spans="1:7" x14ac:dyDescent="0.25">
      <c r="A57" s="119">
        <f t="shared" si="3"/>
        <v>2022</v>
      </c>
      <c r="B57" s="331">
        <v>44896</v>
      </c>
      <c r="C57" s="332">
        <v>45.672547000000002</v>
      </c>
      <c r="D57" s="115" t="e">
        <v>#N/A</v>
      </c>
      <c r="E57" s="333"/>
      <c r="F57" s="333">
        <v>45.672547000000002</v>
      </c>
      <c r="G57" s="113"/>
    </row>
    <row r="58" spans="1:7" x14ac:dyDescent="0.25">
      <c r="A58" s="119">
        <f t="shared" si="3"/>
        <v>2023</v>
      </c>
      <c r="B58" s="331">
        <v>44927</v>
      </c>
      <c r="C58" s="332">
        <v>51.052731999999999</v>
      </c>
      <c r="D58" s="115" t="e">
        <v>#N/A</v>
      </c>
      <c r="E58" s="333"/>
      <c r="F58" s="333">
        <v>51.052731999999999</v>
      </c>
      <c r="G58" s="113"/>
    </row>
    <row r="59" spans="1:7" x14ac:dyDescent="0.25">
      <c r="A59" s="119">
        <f t="shared" si="3"/>
        <v>2023</v>
      </c>
      <c r="B59" s="331">
        <v>44958</v>
      </c>
      <c r="C59" s="332">
        <v>45.750903999999998</v>
      </c>
      <c r="D59" s="115" t="e">
        <v>#N/A</v>
      </c>
      <c r="E59" s="333">
        <f t="shared" ref="E59:E68" si="5">AVERAGEIF($A$46:$A$107,A59,$F$46:$F$107)</f>
        <v>48.162834750000002</v>
      </c>
      <c r="F59" s="333">
        <v>45.750903999999998</v>
      </c>
      <c r="G59" s="113"/>
    </row>
    <row r="60" spans="1:7" x14ac:dyDescent="0.25">
      <c r="A60" s="119">
        <f t="shared" si="3"/>
        <v>2023</v>
      </c>
      <c r="B60" s="331">
        <v>44986</v>
      </c>
      <c r="C60" s="332">
        <v>52.027268999999997</v>
      </c>
      <c r="D60" s="115" t="e">
        <v>#N/A</v>
      </c>
      <c r="E60" s="333">
        <f t="shared" si="5"/>
        <v>48.162834750000002</v>
      </c>
      <c r="F60" s="333">
        <v>52.027268999999997</v>
      </c>
      <c r="G60" s="311"/>
    </row>
    <row r="61" spans="1:7" x14ac:dyDescent="0.25">
      <c r="A61" s="119">
        <f t="shared" si="3"/>
        <v>2023</v>
      </c>
      <c r="B61" s="331">
        <v>45017</v>
      </c>
      <c r="C61" s="332">
        <v>47.006179000000003</v>
      </c>
      <c r="D61" s="115" t="e">
        <v>#N/A</v>
      </c>
      <c r="E61" s="333">
        <f t="shared" si="5"/>
        <v>48.162834750000002</v>
      </c>
      <c r="F61" s="333">
        <v>47.006179000000003</v>
      </c>
      <c r="G61" s="113"/>
    </row>
    <row r="62" spans="1:7" x14ac:dyDescent="0.25">
      <c r="A62" s="119">
        <f t="shared" si="3"/>
        <v>2023</v>
      </c>
      <c r="B62" s="331">
        <v>45047</v>
      </c>
      <c r="C62" s="332">
        <v>48.262134000000003</v>
      </c>
      <c r="D62" s="115" t="e">
        <v>#N/A</v>
      </c>
      <c r="E62" s="333">
        <f t="shared" si="5"/>
        <v>48.162834750000002</v>
      </c>
      <c r="F62" s="333">
        <v>48.262134000000003</v>
      </c>
      <c r="G62" s="113"/>
    </row>
    <row r="63" spans="1:7" x14ac:dyDescent="0.25">
      <c r="A63" s="119">
        <f t="shared" si="3"/>
        <v>2023</v>
      </c>
      <c r="B63" s="331">
        <v>45078</v>
      </c>
      <c r="C63" s="332">
        <v>47.18356</v>
      </c>
      <c r="D63" s="115" t="e">
        <v>#N/A</v>
      </c>
      <c r="E63" s="333">
        <f t="shared" si="5"/>
        <v>48.162834750000002</v>
      </c>
      <c r="F63" s="333">
        <v>47.18356</v>
      </c>
      <c r="G63" s="113"/>
    </row>
    <row r="64" spans="1:7" x14ac:dyDescent="0.25">
      <c r="A64" s="119">
        <f t="shared" si="3"/>
        <v>2023</v>
      </c>
      <c r="B64" s="331">
        <v>45108</v>
      </c>
      <c r="C64" s="332">
        <v>46.594642999999998</v>
      </c>
      <c r="D64" s="115" t="e">
        <v>#N/A</v>
      </c>
      <c r="E64" s="333">
        <f t="shared" si="5"/>
        <v>48.162834750000002</v>
      </c>
      <c r="F64" s="333">
        <v>46.594642999999998</v>
      </c>
      <c r="G64" s="113"/>
    </row>
    <row r="65" spans="1:7" x14ac:dyDescent="0.25">
      <c r="A65" s="119">
        <f t="shared" si="3"/>
        <v>2023</v>
      </c>
      <c r="B65" s="331">
        <v>45139</v>
      </c>
      <c r="C65" s="332">
        <v>50.624502999999997</v>
      </c>
      <c r="D65" s="115" t="e">
        <v>#N/A</v>
      </c>
      <c r="E65" s="333">
        <f t="shared" si="5"/>
        <v>48.162834750000002</v>
      </c>
      <c r="F65" s="333">
        <v>50.624502999999997</v>
      </c>
      <c r="G65" s="113"/>
    </row>
    <row r="66" spans="1:7" x14ac:dyDescent="0.25">
      <c r="A66" s="119">
        <f t="shared" si="3"/>
        <v>2023</v>
      </c>
      <c r="B66" s="331">
        <v>45170</v>
      </c>
      <c r="C66" s="332">
        <v>48.619798000000003</v>
      </c>
      <c r="D66" s="115" t="e">
        <v>#N/A</v>
      </c>
      <c r="E66" s="333">
        <f t="shared" si="5"/>
        <v>48.162834750000002</v>
      </c>
      <c r="F66" s="333">
        <v>48.619798000000003</v>
      </c>
      <c r="G66" s="113"/>
    </row>
    <row r="67" spans="1:7" x14ac:dyDescent="0.25">
      <c r="A67" s="119">
        <f t="shared" si="3"/>
        <v>2023</v>
      </c>
      <c r="B67" s="331">
        <v>45200</v>
      </c>
      <c r="C67" s="332">
        <v>47.602803999999999</v>
      </c>
      <c r="D67" s="115" t="e">
        <v>#N/A</v>
      </c>
      <c r="E67" s="333">
        <f t="shared" si="5"/>
        <v>48.162834750000002</v>
      </c>
      <c r="F67" s="333">
        <v>47.602803999999999</v>
      </c>
      <c r="G67" s="113"/>
    </row>
    <row r="68" spans="1:7" x14ac:dyDescent="0.25">
      <c r="A68" s="119">
        <f t="shared" si="3"/>
        <v>2023</v>
      </c>
      <c r="B68" s="331">
        <v>45231</v>
      </c>
      <c r="C68" s="332">
        <v>47.518639</v>
      </c>
      <c r="D68" s="115" t="e">
        <v>#N/A</v>
      </c>
      <c r="E68" s="333">
        <f t="shared" si="5"/>
        <v>48.162834750000002</v>
      </c>
      <c r="F68" s="333">
        <v>47.518639</v>
      </c>
      <c r="G68" s="113"/>
    </row>
    <row r="69" spans="1:7" x14ac:dyDescent="0.25">
      <c r="A69" s="119">
        <f t="shared" si="3"/>
        <v>2023</v>
      </c>
      <c r="B69" s="331">
        <v>45261</v>
      </c>
      <c r="C69" s="332">
        <v>45.710852000000003</v>
      </c>
      <c r="D69" s="115" t="e">
        <v>#N/A</v>
      </c>
      <c r="E69" s="333"/>
      <c r="F69" s="333">
        <v>45.710852000000003</v>
      </c>
      <c r="G69" s="113"/>
    </row>
    <row r="70" spans="1:7" x14ac:dyDescent="0.25">
      <c r="A70" s="119">
        <f t="shared" si="3"/>
        <v>2024</v>
      </c>
      <c r="B70" s="331">
        <v>45292</v>
      </c>
      <c r="C70" s="332">
        <v>44.052010000000003</v>
      </c>
      <c r="D70" s="115" t="e">
        <v>#N/A</v>
      </c>
      <c r="E70" s="333"/>
      <c r="F70" s="333">
        <v>44.052010000000003</v>
      </c>
      <c r="G70" s="113"/>
    </row>
    <row r="71" spans="1:7" x14ac:dyDescent="0.25">
      <c r="A71" s="119">
        <f t="shared" si="3"/>
        <v>2024</v>
      </c>
      <c r="B71" s="331">
        <v>45323</v>
      </c>
      <c r="C71" s="332">
        <v>44.010722000000001</v>
      </c>
      <c r="D71" s="115" t="e">
        <v>#N/A</v>
      </c>
      <c r="E71" s="333">
        <f t="shared" ref="E71:E80" si="6">AVERAGEIF($A$46:$A$107,A71,$F$46:$F$107)</f>
        <v>42.401025500000003</v>
      </c>
      <c r="F71" s="333">
        <v>44.010722000000001</v>
      </c>
      <c r="G71" s="113"/>
    </row>
    <row r="72" spans="1:7" x14ac:dyDescent="0.25">
      <c r="A72" s="119">
        <f t="shared" si="3"/>
        <v>2024</v>
      </c>
      <c r="B72" s="331">
        <v>45352</v>
      </c>
      <c r="C72" s="332">
        <v>41.808231999999997</v>
      </c>
      <c r="D72" s="115" t="e">
        <v>#N/A</v>
      </c>
      <c r="E72" s="333">
        <f t="shared" si="6"/>
        <v>42.401025500000003</v>
      </c>
      <c r="F72" s="333">
        <v>41.808231999999997</v>
      </c>
      <c r="G72" s="311"/>
    </row>
    <row r="73" spans="1:7" x14ac:dyDescent="0.25">
      <c r="A73" s="119">
        <f t="shared" si="3"/>
        <v>2024</v>
      </c>
      <c r="B73" s="331">
        <v>45383</v>
      </c>
      <c r="C73" s="332">
        <v>35.709395000000001</v>
      </c>
      <c r="D73" s="115" t="e">
        <v>#N/A</v>
      </c>
      <c r="E73" s="333">
        <f t="shared" si="6"/>
        <v>42.401025500000003</v>
      </c>
      <c r="F73" s="333">
        <v>35.709395000000001</v>
      </c>
      <c r="G73" s="113"/>
    </row>
    <row r="74" spans="1:7" x14ac:dyDescent="0.25">
      <c r="A74" s="119">
        <f t="shared" si="3"/>
        <v>2024</v>
      </c>
      <c r="B74" s="331">
        <v>45413</v>
      </c>
      <c r="C74" s="332">
        <v>39.370106</v>
      </c>
      <c r="D74" s="115" t="e">
        <v>#N/A</v>
      </c>
      <c r="E74" s="333">
        <f t="shared" si="6"/>
        <v>42.401025500000003</v>
      </c>
      <c r="F74" s="333">
        <v>39.370106</v>
      </c>
      <c r="G74" s="113"/>
    </row>
    <row r="75" spans="1:7" x14ac:dyDescent="0.25">
      <c r="A75" s="119">
        <f t="shared" si="3"/>
        <v>2024</v>
      </c>
      <c r="B75" s="331">
        <v>45444</v>
      </c>
      <c r="C75" s="332">
        <v>43.003757999999998</v>
      </c>
      <c r="D75" s="115" t="e">
        <v>#N/A</v>
      </c>
      <c r="E75" s="333">
        <f t="shared" si="6"/>
        <v>42.401025500000003</v>
      </c>
      <c r="F75" s="333">
        <v>43.003757999999998</v>
      </c>
      <c r="G75" s="113"/>
    </row>
    <row r="76" spans="1:7" x14ac:dyDescent="0.25">
      <c r="A76" s="119">
        <f t="shared" si="3"/>
        <v>2024</v>
      </c>
      <c r="B76" s="331">
        <v>45474</v>
      </c>
      <c r="C76" s="332">
        <v>43.342917999999997</v>
      </c>
      <c r="D76" s="115" t="e">
        <v>#N/A</v>
      </c>
      <c r="E76" s="333">
        <f t="shared" si="6"/>
        <v>42.401025500000003</v>
      </c>
      <c r="F76" s="333">
        <v>43.342917999999997</v>
      </c>
      <c r="G76" s="113"/>
    </row>
    <row r="77" spans="1:7" x14ac:dyDescent="0.25">
      <c r="A77" s="119">
        <f t="shared" si="3"/>
        <v>2024</v>
      </c>
      <c r="B77" s="331">
        <v>45505</v>
      </c>
      <c r="C77" s="332">
        <v>47.110135</v>
      </c>
      <c r="D77" s="115" t="e">
        <v>#N/A</v>
      </c>
      <c r="E77" s="333">
        <f t="shared" si="6"/>
        <v>42.401025500000003</v>
      </c>
      <c r="F77" s="333">
        <v>47.110135</v>
      </c>
      <c r="G77" s="113"/>
    </row>
    <row r="78" spans="1:7" x14ac:dyDescent="0.25">
      <c r="A78" s="119">
        <f t="shared" si="3"/>
        <v>2024</v>
      </c>
      <c r="B78" s="331">
        <v>45536</v>
      </c>
      <c r="C78" s="332">
        <v>45.723695999999997</v>
      </c>
      <c r="D78" s="115" t="e">
        <v>#N/A</v>
      </c>
      <c r="E78" s="333">
        <f t="shared" si="6"/>
        <v>42.401025500000003</v>
      </c>
      <c r="F78" s="333">
        <v>45.723695999999997</v>
      </c>
      <c r="G78" s="113"/>
    </row>
    <row r="79" spans="1:7" x14ac:dyDescent="0.25">
      <c r="A79" s="119">
        <f t="shared" si="3"/>
        <v>2024</v>
      </c>
      <c r="B79" s="331">
        <v>45566</v>
      </c>
      <c r="C79" s="332">
        <v>43.649185000000003</v>
      </c>
      <c r="D79" s="115" t="e">
        <v>#N/A</v>
      </c>
      <c r="E79" s="333">
        <f t="shared" si="6"/>
        <v>42.401025500000003</v>
      </c>
      <c r="F79" s="333">
        <v>43.649185000000003</v>
      </c>
      <c r="G79" s="113"/>
    </row>
    <row r="80" spans="1:7" x14ac:dyDescent="0.25">
      <c r="A80" s="119">
        <f t="shared" si="3"/>
        <v>2024</v>
      </c>
      <c r="B80" s="331">
        <v>45597</v>
      </c>
      <c r="C80" s="332">
        <v>40.770468999999999</v>
      </c>
      <c r="D80" s="115">
        <v>40.770468999999999</v>
      </c>
      <c r="E80" s="333">
        <f t="shared" si="6"/>
        <v>42.401025500000003</v>
      </c>
      <c r="F80" s="333">
        <v>40.770468999999999</v>
      </c>
      <c r="G80" s="113"/>
    </row>
    <row r="81" spans="1:7" x14ac:dyDescent="0.25">
      <c r="A81" s="119">
        <f t="shared" si="3"/>
        <v>2024</v>
      </c>
      <c r="B81" s="331">
        <v>45627</v>
      </c>
      <c r="C81" s="332" t="e">
        <v>#N/A</v>
      </c>
      <c r="D81" s="115">
        <v>40.261679999999998</v>
      </c>
      <c r="E81" s="333"/>
      <c r="F81" s="333">
        <v>40.261679999999998</v>
      </c>
      <c r="G81" s="113"/>
    </row>
    <row r="82" spans="1:7" x14ac:dyDescent="0.25">
      <c r="A82" s="119">
        <f t="shared" si="3"/>
        <v>2025</v>
      </c>
      <c r="B82" s="331">
        <v>45658</v>
      </c>
      <c r="C82" s="332" t="e">
        <v>#N/A</v>
      </c>
      <c r="D82" s="115">
        <v>42.430079999999997</v>
      </c>
      <c r="E82" s="333"/>
      <c r="F82" s="333">
        <v>42.430079999999997</v>
      </c>
      <c r="G82" s="113"/>
    </row>
    <row r="83" spans="1:7" x14ac:dyDescent="0.25">
      <c r="A83" s="119">
        <f t="shared" si="3"/>
        <v>2025</v>
      </c>
      <c r="B83" s="331">
        <v>45689</v>
      </c>
      <c r="C83" s="332" t="e">
        <v>#N/A</v>
      </c>
      <c r="D83" s="115">
        <v>37.55021</v>
      </c>
      <c r="E83" s="333">
        <f t="shared" ref="E83:E92" si="7">AVERAGEIF($A$46:$A$107,A83,$F$46:$F$107)</f>
        <v>39.358899999999998</v>
      </c>
      <c r="F83" s="333">
        <v>37.55021</v>
      </c>
      <c r="G83" s="113"/>
    </row>
    <row r="84" spans="1:7" x14ac:dyDescent="0.25">
      <c r="A84" s="119">
        <f t="shared" si="3"/>
        <v>2025</v>
      </c>
      <c r="B84" s="331">
        <v>45717</v>
      </c>
      <c r="C84" s="332" t="e">
        <v>#N/A</v>
      </c>
      <c r="D84" s="115">
        <v>42.131779999999999</v>
      </c>
      <c r="E84" s="333">
        <f t="shared" si="7"/>
        <v>39.358899999999998</v>
      </c>
      <c r="F84" s="333">
        <v>42.131779999999999</v>
      </c>
      <c r="G84" s="311"/>
    </row>
    <row r="85" spans="1:7" x14ac:dyDescent="0.25">
      <c r="A85" s="119">
        <f t="shared" si="3"/>
        <v>2025</v>
      </c>
      <c r="B85" s="331">
        <v>45748</v>
      </c>
      <c r="C85" s="332" t="e">
        <v>#N/A</v>
      </c>
      <c r="D85" s="115">
        <v>36.307340000000003</v>
      </c>
      <c r="E85" s="333">
        <f t="shared" si="7"/>
        <v>39.358899999999998</v>
      </c>
      <c r="F85" s="333">
        <v>36.307340000000003</v>
      </c>
      <c r="G85" s="113"/>
    </row>
    <row r="86" spans="1:7" x14ac:dyDescent="0.25">
      <c r="A86" s="119">
        <f t="shared" si="3"/>
        <v>2025</v>
      </c>
      <c r="B86" s="331">
        <v>45778</v>
      </c>
      <c r="C86" s="332" t="e">
        <v>#N/A</v>
      </c>
      <c r="D86" s="115">
        <v>37.507489999999997</v>
      </c>
      <c r="E86" s="333">
        <f t="shared" si="7"/>
        <v>39.358899999999998</v>
      </c>
      <c r="F86" s="333">
        <v>37.507489999999997</v>
      </c>
      <c r="G86" s="113"/>
    </row>
    <row r="87" spans="1:7" x14ac:dyDescent="0.25">
      <c r="A87" s="119">
        <f t="shared" si="3"/>
        <v>2025</v>
      </c>
      <c r="B87" s="331">
        <v>45809</v>
      </c>
      <c r="C87" s="332" t="e">
        <v>#N/A</v>
      </c>
      <c r="D87" s="115">
        <v>36.84104</v>
      </c>
      <c r="E87" s="333">
        <f t="shared" si="7"/>
        <v>39.358899999999998</v>
      </c>
      <c r="F87" s="333">
        <v>36.84104</v>
      </c>
      <c r="G87" s="113"/>
    </row>
    <row r="88" spans="1:7" x14ac:dyDescent="0.25">
      <c r="A88" s="119">
        <f t="shared" si="3"/>
        <v>2025</v>
      </c>
      <c r="B88" s="331">
        <v>45839</v>
      </c>
      <c r="C88" s="332" t="e">
        <v>#N/A</v>
      </c>
      <c r="D88" s="115">
        <v>38.703890000000001</v>
      </c>
      <c r="E88" s="333">
        <f t="shared" si="7"/>
        <v>39.358899999999998</v>
      </c>
      <c r="F88" s="333">
        <v>38.703890000000001</v>
      </c>
      <c r="G88" s="113"/>
    </row>
    <row r="89" spans="1:7" x14ac:dyDescent="0.25">
      <c r="A89" s="119">
        <f t="shared" si="3"/>
        <v>2025</v>
      </c>
      <c r="B89" s="331">
        <v>45870</v>
      </c>
      <c r="C89" s="332" t="e">
        <v>#N/A</v>
      </c>
      <c r="D89" s="115">
        <v>44.020530000000001</v>
      </c>
      <c r="E89" s="333">
        <f t="shared" si="7"/>
        <v>39.358899999999998</v>
      </c>
      <c r="F89" s="333">
        <v>44.020530000000001</v>
      </c>
      <c r="G89" s="113"/>
    </row>
    <row r="90" spans="1:7" x14ac:dyDescent="0.25">
      <c r="A90" s="119">
        <f t="shared" si="3"/>
        <v>2025</v>
      </c>
      <c r="B90" s="331">
        <v>45901</v>
      </c>
      <c r="C90" s="332" t="e">
        <v>#N/A</v>
      </c>
      <c r="D90" s="115">
        <v>39.525709999999997</v>
      </c>
      <c r="E90" s="333">
        <f t="shared" si="7"/>
        <v>39.358899999999998</v>
      </c>
      <c r="F90" s="333">
        <v>39.525709999999997</v>
      </c>
      <c r="G90" s="113"/>
    </row>
    <row r="91" spans="1:7" x14ac:dyDescent="0.25">
      <c r="A91" s="119">
        <f t="shared" si="3"/>
        <v>2025</v>
      </c>
      <c r="B91" s="331">
        <v>45931</v>
      </c>
      <c r="C91" s="332" t="e">
        <v>#N/A</v>
      </c>
      <c r="D91" s="115">
        <v>40.318420000000003</v>
      </c>
      <c r="E91" s="333">
        <f t="shared" si="7"/>
        <v>39.358899999999998</v>
      </c>
      <c r="F91" s="333">
        <v>40.318420000000003</v>
      </c>
      <c r="G91" s="113"/>
    </row>
    <row r="92" spans="1:7" x14ac:dyDescent="0.25">
      <c r="A92" s="119">
        <f t="shared" si="3"/>
        <v>2025</v>
      </c>
      <c r="B92" s="331">
        <v>45962</v>
      </c>
      <c r="C92" s="332" t="e">
        <v>#N/A</v>
      </c>
      <c r="D92" s="115">
        <v>38.485309999999998</v>
      </c>
      <c r="E92" s="333">
        <f t="shared" si="7"/>
        <v>39.358899999999998</v>
      </c>
      <c r="F92" s="333">
        <v>38.485309999999998</v>
      </c>
      <c r="G92" s="113"/>
    </row>
    <row r="93" spans="1:7" x14ac:dyDescent="0.25">
      <c r="A93" s="119">
        <f t="shared" si="3"/>
        <v>2025</v>
      </c>
      <c r="B93" s="331">
        <v>45992</v>
      </c>
      <c r="C93" s="332" t="e">
        <v>#N/A</v>
      </c>
      <c r="D93" s="115">
        <v>38.484999999999999</v>
      </c>
      <c r="E93" s="333"/>
      <c r="F93" s="333">
        <v>38.484999999999999</v>
      </c>
      <c r="G93" s="113"/>
    </row>
    <row r="94" spans="1:7" x14ac:dyDescent="0.25">
      <c r="A94" s="119"/>
      <c r="B94" s="331"/>
      <c r="C94" s="119"/>
      <c r="D94" s="119"/>
      <c r="E94" s="119"/>
      <c r="F94" s="333"/>
      <c r="G94" s="113"/>
    </row>
    <row r="95" spans="1:7" x14ac:dyDescent="0.25">
      <c r="A95" s="119"/>
      <c r="B95" s="331"/>
      <c r="C95" s="119"/>
      <c r="D95" s="119"/>
      <c r="E95" s="119"/>
      <c r="F95" s="333"/>
      <c r="G95" s="113"/>
    </row>
    <row r="96" spans="1:7" x14ac:dyDescent="0.25">
      <c r="A96" s="119"/>
      <c r="B96" s="331"/>
      <c r="C96" s="119"/>
      <c r="D96" s="119"/>
      <c r="E96" s="119"/>
      <c r="F96" s="333"/>
      <c r="G96" s="113"/>
    </row>
    <row r="97" spans="1:7" x14ac:dyDescent="0.25">
      <c r="A97" s="119"/>
      <c r="B97" s="331"/>
      <c r="C97" s="119"/>
      <c r="D97" s="119"/>
      <c r="E97" s="119"/>
      <c r="F97" s="333"/>
      <c r="G97" s="113"/>
    </row>
    <row r="98" spans="1:7" x14ac:dyDescent="0.25">
      <c r="A98" s="58"/>
      <c r="B98" s="58" t="s">
        <v>0</v>
      </c>
      <c r="C98" s="119"/>
      <c r="D98" s="119"/>
      <c r="E98" s="119"/>
      <c r="F98" s="333"/>
      <c r="G98" s="113"/>
    </row>
    <row r="99" spans="1:7" x14ac:dyDescent="0.25">
      <c r="A99" s="21">
        <v>2.5</v>
      </c>
      <c r="B99" s="20">
        <v>-200</v>
      </c>
      <c r="C99" s="119"/>
      <c r="D99" s="119"/>
      <c r="E99" s="119"/>
      <c r="F99" s="333"/>
      <c r="G99" s="113"/>
    </row>
    <row r="100" spans="1:7" x14ac:dyDescent="0.25">
      <c r="A100" s="21">
        <v>2.5</v>
      </c>
      <c r="B100" s="20">
        <v>70</v>
      </c>
      <c r="C100" s="119"/>
      <c r="D100" s="119"/>
      <c r="E100" s="119"/>
      <c r="F100" s="333"/>
      <c r="G100" s="113"/>
    </row>
    <row r="101" spans="1:7" x14ac:dyDescent="0.25">
      <c r="A101" s="119"/>
      <c r="B101" s="331"/>
      <c r="C101" s="119"/>
      <c r="D101" s="119"/>
      <c r="E101" s="119"/>
      <c r="F101" s="333"/>
      <c r="G101" s="113"/>
    </row>
    <row r="102" spans="1:7" x14ac:dyDescent="0.25">
      <c r="A102" s="119"/>
      <c r="B102" s="331"/>
      <c r="C102" s="119"/>
      <c r="D102" s="119"/>
      <c r="E102" s="119"/>
      <c r="F102" s="333"/>
      <c r="G102" s="113"/>
    </row>
    <row r="103" spans="1:7" x14ac:dyDescent="0.25">
      <c r="A103" s="119"/>
      <c r="B103" s="331"/>
      <c r="C103" s="119"/>
      <c r="D103" s="119"/>
      <c r="E103" s="119"/>
      <c r="F103" s="333"/>
      <c r="G103" s="113"/>
    </row>
    <row r="104" spans="1:7" x14ac:dyDescent="0.25">
      <c r="A104" s="119"/>
      <c r="B104" s="331"/>
      <c r="C104" s="119"/>
      <c r="D104" s="119"/>
      <c r="E104" s="119"/>
      <c r="F104" s="333"/>
      <c r="G104" s="113"/>
    </row>
    <row r="105" spans="1:7" x14ac:dyDescent="0.25">
      <c r="A105" s="119"/>
      <c r="B105" s="331"/>
      <c r="C105" s="119"/>
      <c r="D105" s="119"/>
      <c r="E105" s="119"/>
      <c r="F105" s="333"/>
      <c r="G105" s="113"/>
    </row>
    <row r="106" spans="1:7" x14ac:dyDescent="0.25">
      <c r="A106" s="119"/>
      <c r="B106" s="331"/>
      <c r="C106" s="333"/>
      <c r="D106" s="113"/>
      <c r="E106" s="119"/>
      <c r="F106" s="333"/>
      <c r="G106" s="113"/>
    </row>
    <row r="107" spans="1:7" x14ac:dyDescent="0.25">
      <c r="B107" s="109"/>
      <c r="C107" s="333"/>
      <c r="D107" s="113"/>
      <c r="F107" s="114"/>
      <c r="G107" s="113"/>
    </row>
    <row r="108" spans="1:7" x14ac:dyDescent="0.25">
      <c r="F108" s="114"/>
      <c r="G108" s="113"/>
    </row>
    <row r="109" spans="1:7" x14ac:dyDescent="0.25">
      <c r="F109" s="114"/>
      <c r="G109" s="113"/>
    </row>
    <row r="110" spans="1:7" x14ac:dyDescent="0.25">
      <c r="F110" s="114"/>
      <c r="G110" s="113"/>
    </row>
    <row r="111" spans="1:7" x14ac:dyDescent="0.25">
      <c r="F111" s="114"/>
      <c r="G111" s="113"/>
    </row>
    <row r="112" spans="1:7" x14ac:dyDescent="0.25">
      <c r="F112" s="114"/>
      <c r="G112" s="113"/>
    </row>
    <row r="113" spans="6:7" x14ac:dyDescent="0.25">
      <c r="F113" s="114"/>
      <c r="G113" s="113"/>
    </row>
    <row r="114" spans="6:7" x14ac:dyDescent="0.25">
      <c r="F114" s="114"/>
      <c r="G114" s="113"/>
    </row>
    <row r="115" spans="6:7" x14ac:dyDescent="0.25">
      <c r="F115" s="114"/>
      <c r="G115" s="113"/>
    </row>
    <row r="116" spans="6:7" x14ac:dyDescent="0.25">
      <c r="F116" s="114"/>
      <c r="G116" s="113"/>
    </row>
    <row r="117" spans="6:7" x14ac:dyDescent="0.25">
      <c r="F117" s="114"/>
    </row>
    <row r="118" spans="6:7" x14ac:dyDescent="0.25">
      <c r="F118" s="114"/>
    </row>
    <row r="119" spans="6:7" x14ac:dyDescent="0.25">
      <c r="F119" s="114"/>
    </row>
    <row r="120" spans="6:7" x14ac:dyDescent="0.25">
      <c r="F120" s="114"/>
    </row>
    <row r="121" spans="6:7" x14ac:dyDescent="0.25">
      <c r="F121" s="114"/>
    </row>
    <row r="122" spans="6:7" x14ac:dyDescent="0.25">
      <c r="F122" s="114"/>
    </row>
    <row r="123" spans="6:7" x14ac:dyDescent="0.25">
      <c r="F123" s="114"/>
    </row>
    <row r="124" spans="6:7" x14ac:dyDescent="0.25">
      <c r="F124" s="114"/>
    </row>
    <row r="125" spans="6:7" x14ac:dyDescent="0.25">
      <c r="F125" s="114"/>
    </row>
    <row r="126" spans="6:7" x14ac:dyDescent="0.25">
      <c r="F126" s="114"/>
    </row>
    <row r="127" spans="6:7" x14ac:dyDescent="0.25">
      <c r="F127" s="114"/>
    </row>
    <row r="128" spans="6:7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  <row r="135" spans="6:6" x14ac:dyDescent="0.25">
      <c r="F135" s="114"/>
    </row>
    <row r="136" spans="6:6" x14ac:dyDescent="0.25">
      <c r="F136" s="114"/>
    </row>
    <row r="137" spans="6:6" x14ac:dyDescent="0.25">
      <c r="F137" s="114"/>
    </row>
    <row r="138" spans="6:6" x14ac:dyDescent="0.25">
      <c r="F138" s="114"/>
    </row>
    <row r="139" spans="6:6" x14ac:dyDescent="0.25">
      <c r="F139" s="114"/>
    </row>
    <row r="140" spans="6:6" x14ac:dyDescent="0.25">
      <c r="F140" s="114"/>
    </row>
    <row r="141" spans="6:6" x14ac:dyDescent="0.25">
      <c r="F141" s="114"/>
    </row>
  </sheetData>
  <mergeCells count="2">
    <mergeCell ref="C24:G24"/>
    <mergeCell ref="I24:L24"/>
  </mergeCells>
  <conditionalFormatting sqref="C34:D93">
    <cfRule type="expression" dxfId="1" priority="1" stopIfTrue="1">
      <formula>ISNA(C34)</formula>
    </cfRule>
  </conditionalFormatting>
  <hyperlinks>
    <hyperlink ref="A3" location="Contents!A1" display="Return to Contents" xr:uid="{00000000-0004-0000-2100-000000000000}"/>
  </hyperlinks>
  <pageMargins left="0.7" right="0.7" top="0.75" bottom="0.75" header="0.3" footer="0.3"/>
  <pageSetup orientation="landscape" verticalDpi="599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A2:AB142"/>
  <sheetViews>
    <sheetView zoomScaleNormal="100" workbookViewId="0"/>
  </sheetViews>
  <sheetFormatPr defaultColWidth="9.28515625" defaultRowHeight="15" x14ac:dyDescent="0.25"/>
  <cols>
    <col min="1" max="1" width="9.28515625" style="107"/>
    <col min="2" max="2" width="14.7109375" style="107" customWidth="1"/>
    <col min="3" max="13" width="9.28515625" style="107"/>
    <col min="14" max="15" width="9.28515625" style="108"/>
    <col min="16" max="16" width="9.28515625" style="107"/>
    <col min="17" max="17" width="15.28515625" style="107" customWidth="1"/>
    <col min="18" max="18" width="16.42578125" style="107" customWidth="1"/>
    <col min="19" max="19" width="19.7109375" style="107" customWidth="1"/>
    <col min="20" max="20" width="30.7109375" style="107" customWidth="1"/>
    <col min="21" max="26" width="9.28515625" style="107"/>
    <col min="27" max="28" width="9.28515625" style="108"/>
    <col min="29" max="16384" width="9.28515625" style="107"/>
  </cols>
  <sheetData>
    <row r="2" spans="1:18" ht="15.75" x14ac:dyDescent="0.25">
      <c r="A2" s="31" t="s">
        <v>977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175" t="s">
        <v>252</v>
      </c>
      <c r="R6" s="185" t="s">
        <v>262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6" t="s">
        <v>487</v>
      </c>
      <c r="R7" s="186" t="s">
        <v>263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6" t="s">
        <v>260</v>
      </c>
      <c r="R8" s="232" t="s">
        <v>264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82" t="s">
        <v>216</v>
      </c>
      <c r="R9" s="173" t="s">
        <v>261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4" spans="1:12" x14ac:dyDescent="0.25">
      <c r="A24"/>
      <c r="B24"/>
      <c r="C24" s="474" t="s">
        <v>486</v>
      </c>
      <c r="D24" s="474"/>
      <c r="E24" s="474"/>
      <c r="F24" s="474"/>
      <c r="G24" s="474"/>
      <c r="H24" s="23"/>
      <c r="I24" s="474" t="s">
        <v>75</v>
      </c>
      <c r="J24" s="474"/>
      <c r="K24" s="474"/>
      <c r="L24" s="474"/>
    </row>
    <row r="25" spans="1:12" x14ac:dyDescent="0.25">
      <c r="A25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3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/>
      <c r="B26" s="21" t="s">
        <v>252</v>
      </c>
      <c r="C26" s="66">
        <v>501.43454522000002</v>
      </c>
      <c r="D26" s="66">
        <v>472.83370543000001</v>
      </c>
      <c r="E26" s="66">
        <v>387.20530473999997</v>
      </c>
      <c r="F26" s="66">
        <v>369.42769342999998</v>
      </c>
      <c r="G26" s="66">
        <v>372.47158999999999</v>
      </c>
      <c r="H26" s="21"/>
      <c r="I26" s="14">
        <f t="shared" ref="I26:L28" si="0">D26-C26</f>
        <v>-28.600839790000009</v>
      </c>
      <c r="J26" s="14">
        <f t="shared" si="0"/>
        <v>-85.628400690000035</v>
      </c>
      <c r="K26" s="14">
        <f t="shared" si="0"/>
        <v>-17.777611309999998</v>
      </c>
      <c r="L26" s="14">
        <f t="shared" si="0"/>
        <v>3.0438965700000153</v>
      </c>
    </row>
    <row r="27" spans="1:12" x14ac:dyDescent="0.25">
      <c r="A27"/>
      <c r="B27" s="176" t="s">
        <v>487</v>
      </c>
      <c r="C27" s="66">
        <v>26.656112947</v>
      </c>
      <c r="D27" s="66">
        <v>26.690862909</v>
      </c>
      <c r="E27" s="66">
        <v>22.900348936</v>
      </c>
      <c r="F27" s="66">
        <v>21.360512780000001</v>
      </c>
      <c r="G27" s="66">
        <v>21.723859999999998</v>
      </c>
      <c r="H27" s="21"/>
      <c r="I27" s="14">
        <f t="shared" si="0"/>
        <v>3.4749961999999357E-2</v>
      </c>
      <c r="J27" s="14">
        <f t="shared" si="0"/>
        <v>-3.7905139729999995</v>
      </c>
      <c r="K27" s="14">
        <f t="shared" si="0"/>
        <v>-1.5398361559999998</v>
      </c>
      <c r="L27" s="14">
        <f t="shared" si="0"/>
        <v>0.36334721999999786</v>
      </c>
    </row>
    <row r="28" spans="1:12" x14ac:dyDescent="0.25">
      <c r="A28"/>
      <c r="B28" s="21" t="s">
        <v>260</v>
      </c>
      <c r="C28" s="66">
        <v>17.588627017</v>
      </c>
      <c r="D28" s="66">
        <v>16.009253025</v>
      </c>
      <c r="E28" s="66">
        <v>15.84853596</v>
      </c>
      <c r="F28" s="66">
        <v>15.243711311</v>
      </c>
      <c r="G28" s="66">
        <v>15.22658</v>
      </c>
      <c r="H28" s="21"/>
      <c r="I28" s="14">
        <f t="shared" si="0"/>
        <v>-1.5793739920000007</v>
      </c>
      <c r="J28" s="14">
        <f t="shared" si="0"/>
        <v>-0.16071706500000005</v>
      </c>
      <c r="K28" s="14">
        <f t="shared" si="0"/>
        <v>-0.60482464899999933</v>
      </c>
      <c r="L28" s="14">
        <f t="shared" si="0"/>
        <v>-1.7131310999999982E-2</v>
      </c>
    </row>
    <row r="29" spans="1:12" x14ac:dyDescent="0.25">
      <c r="A29"/>
      <c r="B29" s="4" t="s">
        <v>216</v>
      </c>
      <c r="C29" s="67">
        <v>545.67928517999997</v>
      </c>
      <c r="D29" s="67">
        <v>515.53382136000005</v>
      </c>
      <c r="E29" s="67">
        <v>425.95418963999998</v>
      </c>
      <c r="F29" s="67">
        <v>406.03192962000003</v>
      </c>
      <c r="G29" s="67">
        <v>409.42201999999997</v>
      </c>
      <c r="H29"/>
      <c r="I29" s="52">
        <f>+SUM(I26:I28)</f>
        <v>-30.14546382000001</v>
      </c>
      <c r="J29" s="52">
        <f>+SUM(J26:J28)</f>
        <v>-89.579631728000038</v>
      </c>
      <c r="K29" s="52">
        <f>+SUM(K26:K28)</f>
        <v>-19.922272114999998</v>
      </c>
      <c r="L29" s="52">
        <f>+SUM(L26:L28)</f>
        <v>3.3901124790000132</v>
      </c>
    </row>
    <row r="30" spans="1:12" x14ac:dyDescent="0.25">
      <c r="B30" s="278" t="s">
        <v>1007</v>
      </c>
      <c r="C30"/>
      <c r="D30" s="2"/>
      <c r="E30"/>
      <c r="F30"/>
      <c r="G30"/>
      <c r="H30"/>
      <c r="I30" s="2"/>
      <c r="J30" s="19"/>
      <c r="K30" s="19"/>
      <c r="L30" s="19"/>
    </row>
    <row r="31" spans="1:12" x14ac:dyDescent="0.25">
      <c r="C31" s="118"/>
      <c r="D31" s="118"/>
      <c r="E31" s="118"/>
      <c r="F31" s="118"/>
      <c r="G31" s="118"/>
    </row>
    <row r="33" spans="1:8" x14ac:dyDescent="0.25">
      <c r="E33" s="151"/>
    </row>
    <row r="34" spans="1:8" x14ac:dyDescent="0.25">
      <c r="C34" s="125" t="s">
        <v>265</v>
      </c>
      <c r="D34" s="107" t="s">
        <v>223</v>
      </c>
      <c r="E34" s="117" t="s">
        <v>222</v>
      </c>
      <c r="F34" s="310" t="s">
        <v>457</v>
      </c>
    </row>
    <row r="35" spans="1:8" x14ac:dyDescent="0.25">
      <c r="A35" s="107">
        <f t="shared" ref="A35:A46" si="1">YEAR(B35)</f>
        <v>2021</v>
      </c>
      <c r="B35" s="109">
        <v>44197</v>
      </c>
      <c r="C35" s="110">
        <v>49.009761674000003</v>
      </c>
      <c r="D35" s="115" t="e">
        <v>#N/A</v>
      </c>
      <c r="E35" s="114"/>
      <c r="F35" s="114">
        <v>49.009761674000003</v>
      </c>
      <c r="G35" s="113"/>
      <c r="H35" s="114"/>
    </row>
    <row r="36" spans="1:8" x14ac:dyDescent="0.25">
      <c r="A36" s="107">
        <f t="shared" si="1"/>
        <v>2021</v>
      </c>
      <c r="B36" s="109">
        <v>44228</v>
      </c>
      <c r="C36" s="110">
        <v>51.520742167999998</v>
      </c>
      <c r="D36" s="115" t="e">
        <v>#N/A</v>
      </c>
      <c r="E36" s="114"/>
      <c r="F36" s="114">
        <v>51.520742167999998</v>
      </c>
      <c r="G36" s="113"/>
    </row>
    <row r="37" spans="1:8" x14ac:dyDescent="0.25">
      <c r="A37" s="107">
        <f t="shared" si="1"/>
        <v>2021</v>
      </c>
      <c r="B37" s="109">
        <v>44256</v>
      </c>
      <c r="C37" s="110">
        <v>38.330783930999999</v>
      </c>
      <c r="D37" s="115" t="e">
        <v>#N/A</v>
      </c>
      <c r="E37" s="152">
        <f>AVERAGEIF($A$35:$A$46,A37,$F$35:$F$46)</f>
        <v>45.473273765166674</v>
      </c>
      <c r="F37" s="114">
        <v>38.330783930999999</v>
      </c>
      <c r="G37" s="113"/>
    </row>
    <row r="38" spans="1:8" x14ac:dyDescent="0.25">
      <c r="A38" s="107">
        <f t="shared" si="1"/>
        <v>2021</v>
      </c>
      <c r="B38" s="109">
        <v>44287</v>
      </c>
      <c r="C38" s="110">
        <v>33.633784050000003</v>
      </c>
      <c r="D38" s="115" t="e">
        <v>#N/A</v>
      </c>
      <c r="E38" s="152">
        <f t="shared" ref="E38:E44" si="2">AVERAGEIF($A$35:$A$46,A38,$F$35:$F$46)</f>
        <v>45.473273765166674</v>
      </c>
      <c r="F38" s="114">
        <v>33.633784050000003</v>
      </c>
      <c r="G38" s="113"/>
    </row>
    <row r="39" spans="1:8" x14ac:dyDescent="0.25">
      <c r="A39" s="107">
        <f t="shared" si="1"/>
        <v>2021</v>
      </c>
      <c r="B39" s="109">
        <v>44317</v>
      </c>
      <c r="C39" s="110">
        <v>39.281848803000003</v>
      </c>
      <c r="D39" s="115" t="e">
        <v>#N/A</v>
      </c>
      <c r="E39" s="152">
        <f t="shared" si="2"/>
        <v>45.473273765166674</v>
      </c>
      <c r="F39" s="114">
        <v>39.281848803000003</v>
      </c>
      <c r="G39" s="113"/>
    </row>
    <row r="40" spans="1:8" x14ac:dyDescent="0.25">
      <c r="A40" s="107">
        <f t="shared" si="1"/>
        <v>2021</v>
      </c>
      <c r="B40" s="109">
        <v>44348</v>
      </c>
      <c r="C40" s="110">
        <v>51.589706790000001</v>
      </c>
      <c r="D40" s="115" t="e">
        <v>#N/A</v>
      </c>
      <c r="E40" s="152">
        <f t="shared" si="2"/>
        <v>45.473273765166674</v>
      </c>
      <c r="F40" s="114">
        <v>51.589706790000001</v>
      </c>
      <c r="G40" s="113"/>
    </row>
    <row r="41" spans="1:8" x14ac:dyDescent="0.25">
      <c r="A41" s="107">
        <f t="shared" si="1"/>
        <v>2021</v>
      </c>
      <c r="B41" s="109">
        <v>44378</v>
      </c>
      <c r="C41" s="110">
        <v>60.022262775000002</v>
      </c>
      <c r="D41" s="115" t="e">
        <v>#N/A</v>
      </c>
      <c r="E41" s="152">
        <f t="shared" si="2"/>
        <v>45.473273765166674</v>
      </c>
      <c r="F41" s="114">
        <v>60.022262775000002</v>
      </c>
      <c r="G41" s="113"/>
    </row>
    <row r="42" spans="1:8" x14ac:dyDescent="0.25">
      <c r="A42" s="107">
        <f t="shared" si="1"/>
        <v>2021</v>
      </c>
      <c r="B42" s="109">
        <v>44409</v>
      </c>
      <c r="C42" s="110">
        <v>59.903693634</v>
      </c>
      <c r="D42" s="115" t="e">
        <v>#N/A</v>
      </c>
      <c r="E42" s="152">
        <f t="shared" si="2"/>
        <v>45.473273765166674</v>
      </c>
      <c r="F42" s="114">
        <v>59.903693634</v>
      </c>
      <c r="G42" s="113"/>
    </row>
    <row r="43" spans="1:8" x14ac:dyDescent="0.25">
      <c r="A43" s="107">
        <f t="shared" si="1"/>
        <v>2021</v>
      </c>
      <c r="B43" s="109">
        <v>44440</v>
      </c>
      <c r="C43" s="110">
        <v>47.960249910000002</v>
      </c>
      <c r="D43" s="115" t="e">
        <v>#N/A</v>
      </c>
      <c r="E43" s="152">
        <f t="shared" si="2"/>
        <v>45.473273765166674</v>
      </c>
      <c r="F43" s="114">
        <v>47.960249910000002</v>
      </c>
      <c r="G43" s="113"/>
    </row>
    <row r="44" spans="1:8" x14ac:dyDescent="0.25">
      <c r="A44" s="107">
        <f t="shared" si="1"/>
        <v>2021</v>
      </c>
      <c r="B44" s="109">
        <v>44470</v>
      </c>
      <c r="C44" s="110">
        <v>39.435283179000002</v>
      </c>
      <c r="D44" s="115" t="e">
        <v>#N/A</v>
      </c>
      <c r="E44" s="152">
        <f t="shared" si="2"/>
        <v>45.473273765166674</v>
      </c>
      <c r="F44" s="114">
        <v>39.435283179000002</v>
      </c>
      <c r="G44" s="113"/>
    </row>
    <row r="45" spans="1:8" x14ac:dyDescent="0.25">
      <c r="A45" s="107">
        <f t="shared" si="1"/>
        <v>2021</v>
      </c>
      <c r="B45" s="109">
        <v>44501</v>
      </c>
      <c r="C45" s="110">
        <v>36.623472419999999</v>
      </c>
      <c r="D45" s="115" t="e">
        <v>#N/A</v>
      </c>
      <c r="E45" s="114"/>
      <c r="F45" s="114">
        <v>36.623472419999999</v>
      </c>
      <c r="G45" s="113"/>
    </row>
    <row r="46" spans="1:8" x14ac:dyDescent="0.25">
      <c r="A46" s="107">
        <f t="shared" si="1"/>
        <v>2021</v>
      </c>
      <c r="B46" s="109">
        <v>44531</v>
      </c>
      <c r="C46" s="110">
        <v>38.367695847999997</v>
      </c>
      <c r="D46" s="115" t="e">
        <v>#N/A</v>
      </c>
      <c r="E46" s="114"/>
      <c r="F46" s="114">
        <v>38.367695847999997</v>
      </c>
      <c r="G46" s="113"/>
    </row>
    <row r="47" spans="1:8" x14ac:dyDescent="0.25">
      <c r="A47" s="107">
        <f t="shared" ref="A47:A94" si="3">YEAR(B47)</f>
        <v>2022</v>
      </c>
      <c r="B47" s="109">
        <v>44562</v>
      </c>
      <c r="C47" s="110">
        <v>52.532774033999999</v>
      </c>
      <c r="D47" s="115" t="e">
        <v>#N/A</v>
      </c>
      <c r="E47" s="114"/>
      <c r="F47" s="114">
        <v>52.532774033999999</v>
      </c>
      <c r="G47" s="113"/>
      <c r="H47" s="114"/>
    </row>
    <row r="48" spans="1:8" x14ac:dyDescent="0.25">
      <c r="A48" s="107">
        <f t="shared" si="3"/>
        <v>2022</v>
      </c>
      <c r="B48" s="109">
        <v>44593</v>
      </c>
      <c r="C48" s="110">
        <v>43.693880972000002</v>
      </c>
      <c r="D48" s="115" t="e">
        <v>#N/A</v>
      </c>
      <c r="E48" s="114"/>
      <c r="F48" s="114">
        <v>43.693880972000002</v>
      </c>
      <c r="G48" s="113"/>
    </row>
    <row r="49" spans="1:7" x14ac:dyDescent="0.25">
      <c r="A49" s="107">
        <f t="shared" si="3"/>
        <v>2022</v>
      </c>
      <c r="B49" s="109">
        <v>44621</v>
      </c>
      <c r="C49" s="110">
        <v>38.218616445000002</v>
      </c>
      <c r="D49" s="115" t="e">
        <v>#N/A</v>
      </c>
      <c r="E49" s="114">
        <f t="shared" ref="E49:E56" si="4">AVERAGEIF($A$47:$A$108,A49,$F$47:$F$108)</f>
        <v>42.961151780333331</v>
      </c>
      <c r="F49" s="114">
        <v>38.218616445000002</v>
      </c>
      <c r="G49" s="113"/>
    </row>
    <row r="50" spans="1:7" x14ac:dyDescent="0.25">
      <c r="A50" s="107">
        <f t="shared" si="3"/>
        <v>2022</v>
      </c>
      <c r="B50" s="109">
        <v>44652</v>
      </c>
      <c r="C50" s="110">
        <v>34.553562149999998</v>
      </c>
      <c r="D50" s="115" t="e">
        <v>#N/A</v>
      </c>
      <c r="E50" s="114">
        <f t="shared" si="4"/>
        <v>42.961151780333331</v>
      </c>
      <c r="F50" s="114">
        <v>34.553562149999998</v>
      </c>
      <c r="G50" s="113"/>
    </row>
    <row r="51" spans="1:7" x14ac:dyDescent="0.25">
      <c r="A51" s="107">
        <f t="shared" si="3"/>
        <v>2022</v>
      </c>
      <c r="B51" s="109">
        <v>44682</v>
      </c>
      <c r="C51" s="110">
        <v>38.843298312999998</v>
      </c>
      <c r="D51" s="115" t="e">
        <v>#N/A</v>
      </c>
      <c r="E51" s="114">
        <f t="shared" si="4"/>
        <v>42.961151780333331</v>
      </c>
      <c r="F51" s="114">
        <v>38.843298312999998</v>
      </c>
      <c r="G51" s="113"/>
    </row>
    <row r="52" spans="1:7" x14ac:dyDescent="0.25">
      <c r="A52" s="107">
        <f t="shared" si="3"/>
        <v>2022</v>
      </c>
      <c r="B52" s="109">
        <v>44713</v>
      </c>
      <c r="C52" s="110">
        <v>45.339655229999998</v>
      </c>
      <c r="D52" s="115" t="e">
        <v>#N/A</v>
      </c>
      <c r="E52" s="114">
        <f t="shared" si="4"/>
        <v>42.961151780333331</v>
      </c>
      <c r="F52" s="114">
        <v>45.339655229999998</v>
      </c>
      <c r="G52" s="113"/>
    </row>
    <row r="53" spans="1:7" x14ac:dyDescent="0.25">
      <c r="A53" s="107">
        <f t="shared" si="3"/>
        <v>2022</v>
      </c>
      <c r="B53" s="109">
        <v>44743</v>
      </c>
      <c r="C53" s="110">
        <v>53.059303763999999</v>
      </c>
      <c r="D53" s="115" t="e">
        <v>#N/A</v>
      </c>
      <c r="E53" s="114">
        <f t="shared" si="4"/>
        <v>42.961151780333331</v>
      </c>
      <c r="F53" s="114">
        <v>53.059303763999999</v>
      </c>
      <c r="G53" s="113"/>
    </row>
    <row r="54" spans="1:7" x14ac:dyDescent="0.25">
      <c r="A54" s="107">
        <f t="shared" si="3"/>
        <v>2022</v>
      </c>
      <c r="B54" s="109">
        <v>44774</v>
      </c>
      <c r="C54" s="110">
        <v>51.962850938000003</v>
      </c>
      <c r="D54" s="115" t="e">
        <v>#N/A</v>
      </c>
      <c r="E54" s="114">
        <f t="shared" si="4"/>
        <v>42.961151780333331</v>
      </c>
      <c r="F54" s="114">
        <v>51.962850938000003</v>
      </c>
      <c r="G54" s="113"/>
    </row>
    <row r="55" spans="1:7" x14ac:dyDescent="0.25">
      <c r="A55" s="107">
        <f t="shared" si="3"/>
        <v>2022</v>
      </c>
      <c r="B55" s="109">
        <v>44805</v>
      </c>
      <c r="C55" s="110">
        <v>40.842045900000002</v>
      </c>
      <c r="D55" s="115" t="e">
        <v>#N/A</v>
      </c>
      <c r="E55" s="114">
        <f t="shared" si="4"/>
        <v>42.961151780333331</v>
      </c>
      <c r="F55" s="114">
        <v>40.842045900000002</v>
      </c>
      <c r="G55" s="113"/>
    </row>
    <row r="56" spans="1:7" x14ac:dyDescent="0.25">
      <c r="A56" s="107">
        <f t="shared" si="3"/>
        <v>2022</v>
      </c>
      <c r="B56" s="109">
        <v>44835</v>
      </c>
      <c r="C56" s="110">
        <v>35.108945034000001</v>
      </c>
      <c r="D56" s="115" t="e">
        <v>#N/A</v>
      </c>
      <c r="E56" s="114">
        <f t="shared" si="4"/>
        <v>42.961151780333331</v>
      </c>
      <c r="F56" s="114">
        <v>35.108945034000001</v>
      </c>
      <c r="G56" s="113"/>
    </row>
    <row r="57" spans="1:7" x14ac:dyDescent="0.25">
      <c r="A57" s="107">
        <f t="shared" si="3"/>
        <v>2022</v>
      </c>
      <c r="B57" s="109">
        <v>44866</v>
      </c>
      <c r="C57" s="110">
        <v>35.986838069999997</v>
      </c>
      <c r="D57" s="115" t="e">
        <v>#N/A</v>
      </c>
      <c r="E57" s="114"/>
      <c r="F57" s="114">
        <v>35.986838069999997</v>
      </c>
      <c r="G57" s="113"/>
    </row>
    <row r="58" spans="1:7" x14ac:dyDescent="0.25">
      <c r="A58" s="107">
        <f t="shared" si="3"/>
        <v>2022</v>
      </c>
      <c r="B58" s="109">
        <v>44896</v>
      </c>
      <c r="C58" s="110">
        <v>45.392050513999997</v>
      </c>
      <c r="D58" s="115" t="e">
        <v>#N/A</v>
      </c>
      <c r="E58" s="114"/>
      <c r="F58" s="114">
        <v>45.392050513999997</v>
      </c>
      <c r="G58" s="113"/>
    </row>
    <row r="59" spans="1:7" x14ac:dyDescent="0.25">
      <c r="A59" s="107">
        <f t="shared" si="3"/>
        <v>2023</v>
      </c>
      <c r="B59" s="109">
        <v>44927</v>
      </c>
      <c r="C59" s="110">
        <v>39.086708401000003</v>
      </c>
      <c r="D59" s="115" t="e">
        <v>#N/A</v>
      </c>
      <c r="E59" s="114"/>
      <c r="F59" s="114">
        <v>39.086708401000003</v>
      </c>
      <c r="G59" s="113"/>
    </row>
    <row r="60" spans="1:7" x14ac:dyDescent="0.25">
      <c r="A60" s="107">
        <f t="shared" si="3"/>
        <v>2023</v>
      </c>
      <c r="B60" s="109">
        <v>44958</v>
      </c>
      <c r="C60" s="110">
        <v>30.343000835000002</v>
      </c>
      <c r="D60" s="115" t="e">
        <v>#N/A</v>
      </c>
      <c r="E60" s="114"/>
      <c r="F60" s="114">
        <v>30.343000835000002</v>
      </c>
      <c r="G60" s="113"/>
    </row>
    <row r="61" spans="1:7" x14ac:dyDescent="0.25">
      <c r="A61" s="107">
        <f t="shared" si="3"/>
        <v>2023</v>
      </c>
      <c r="B61" s="109">
        <v>44986</v>
      </c>
      <c r="C61" s="110">
        <v>32.321369590000003</v>
      </c>
      <c r="D61" s="115" t="e">
        <v>#N/A</v>
      </c>
      <c r="E61" s="114">
        <f t="shared" ref="E61:E68" si="5">AVERAGEIF($A$47:$A$108,A61,$F$47:$F$108)</f>
        <v>35.496182470000001</v>
      </c>
      <c r="F61" s="114">
        <v>32.321369590000003</v>
      </c>
      <c r="G61" s="113"/>
    </row>
    <row r="62" spans="1:7" x14ac:dyDescent="0.25">
      <c r="A62" s="107">
        <f t="shared" si="3"/>
        <v>2023</v>
      </c>
      <c r="B62" s="109">
        <v>45017</v>
      </c>
      <c r="C62" s="110">
        <v>26.055295999999998</v>
      </c>
      <c r="D62" s="115" t="e">
        <v>#N/A</v>
      </c>
      <c r="E62" s="114">
        <f t="shared" si="5"/>
        <v>35.496182470000001</v>
      </c>
      <c r="F62" s="114">
        <v>26.055295999999998</v>
      </c>
      <c r="G62" s="113"/>
    </row>
    <row r="63" spans="1:7" x14ac:dyDescent="0.25">
      <c r="A63" s="107">
        <f t="shared" si="3"/>
        <v>2023</v>
      </c>
      <c r="B63" s="109">
        <v>45047</v>
      </c>
      <c r="C63" s="110">
        <v>28.687868987000002</v>
      </c>
      <c r="D63" s="115" t="e">
        <v>#N/A</v>
      </c>
      <c r="E63" s="114">
        <f t="shared" si="5"/>
        <v>35.496182470000001</v>
      </c>
      <c r="F63" s="114">
        <v>28.687868987000002</v>
      </c>
      <c r="G63" s="113"/>
    </row>
    <row r="64" spans="1:7" x14ac:dyDescent="0.25">
      <c r="A64" s="107">
        <f t="shared" si="3"/>
        <v>2023</v>
      </c>
      <c r="B64" s="109">
        <v>45078</v>
      </c>
      <c r="C64" s="110">
        <v>36.727088989999999</v>
      </c>
      <c r="D64" s="115" t="e">
        <v>#N/A</v>
      </c>
      <c r="E64" s="114">
        <f t="shared" si="5"/>
        <v>35.496182470000001</v>
      </c>
      <c r="F64" s="114">
        <v>36.727088989999999</v>
      </c>
      <c r="G64" s="113"/>
    </row>
    <row r="65" spans="1:7" x14ac:dyDescent="0.25">
      <c r="A65" s="107">
        <f t="shared" si="3"/>
        <v>2023</v>
      </c>
      <c r="B65" s="109">
        <v>45108</v>
      </c>
      <c r="C65" s="110">
        <v>47.568216298000003</v>
      </c>
      <c r="D65" s="115" t="e">
        <v>#N/A</v>
      </c>
      <c r="E65" s="114">
        <f t="shared" si="5"/>
        <v>35.496182470000001</v>
      </c>
      <c r="F65" s="114">
        <v>47.568216298000003</v>
      </c>
      <c r="G65" s="113"/>
    </row>
    <row r="66" spans="1:7" x14ac:dyDescent="0.25">
      <c r="A66" s="107">
        <f t="shared" si="3"/>
        <v>2023</v>
      </c>
      <c r="B66" s="109">
        <v>45139</v>
      </c>
      <c r="C66" s="110">
        <v>47.059060527</v>
      </c>
      <c r="D66" s="115" t="e">
        <v>#N/A</v>
      </c>
      <c r="E66" s="114">
        <f t="shared" si="5"/>
        <v>35.496182470000001</v>
      </c>
      <c r="F66" s="114">
        <v>47.059060527</v>
      </c>
      <c r="G66" s="113"/>
    </row>
    <row r="67" spans="1:7" x14ac:dyDescent="0.25">
      <c r="A67" s="107">
        <f t="shared" si="3"/>
        <v>2023</v>
      </c>
      <c r="B67" s="109">
        <v>45170</v>
      </c>
      <c r="C67" s="110">
        <v>37.344524286000002</v>
      </c>
      <c r="D67" s="115" t="e">
        <v>#N/A</v>
      </c>
      <c r="E67" s="114">
        <f t="shared" si="5"/>
        <v>35.496182470000001</v>
      </c>
      <c r="F67" s="114">
        <v>37.344524286000002</v>
      </c>
      <c r="G67" s="113"/>
    </row>
    <row r="68" spans="1:7" x14ac:dyDescent="0.25">
      <c r="A68" s="107">
        <f t="shared" si="3"/>
        <v>2023</v>
      </c>
      <c r="B68" s="109">
        <v>45200</v>
      </c>
      <c r="C68" s="110">
        <v>32.726950725999998</v>
      </c>
      <c r="D68" s="115" t="e">
        <v>#N/A</v>
      </c>
      <c r="E68" s="114">
        <f t="shared" si="5"/>
        <v>35.496182470000001</v>
      </c>
      <c r="F68" s="114">
        <v>32.726950725999998</v>
      </c>
      <c r="G68" s="113"/>
    </row>
    <row r="69" spans="1:7" x14ac:dyDescent="0.25">
      <c r="A69" s="107">
        <f t="shared" si="3"/>
        <v>2023</v>
      </c>
      <c r="B69" s="109">
        <v>45231</v>
      </c>
      <c r="C69" s="110">
        <v>32.802301653000001</v>
      </c>
      <c r="D69" s="115" t="e">
        <v>#N/A</v>
      </c>
      <c r="E69" s="114"/>
      <c r="F69" s="114">
        <v>32.802301653000001</v>
      </c>
      <c r="G69" s="113"/>
    </row>
    <row r="70" spans="1:7" x14ac:dyDescent="0.25">
      <c r="A70" s="107">
        <f t="shared" si="3"/>
        <v>2023</v>
      </c>
      <c r="B70" s="109">
        <v>45261</v>
      </c>
      <c r="C70" s="110">
        <v>35.231803347000003</v>
      </c>
      <c r="D70" s="115" t="e">
        <v>#N/A</v>
      </c>
      <c r="E70" s="114"/>
      <c r="F70" s="114">
        <v>35.231803347000003</v>
      </c>
      <c r="G70" s="113"/>
    </row>
    <row r="71" spans="1:7" x14ac:dyDescent="0.25">
      <c r="A71" s="107">
        <f t="shared" si="3"/>
        <v>2024</v>
      </c>
      <c r="B71" s="109">
        <v>45292</v>
      </c>
      <c r="C71" s="110">
        <v>45.652058869999998</v>
      </c>
      <c r="D71" s="115" t="e">
        <v>#N/A</v>
      </c>
      <c r="E71" s="114"/>
      <c r="F71" s="114">
        <v>45.652058869999998</v>
      </c>
      <c r="G71" s="113"/>
    </row>
    <row r="72" spans="1:7" x14ac:dyDescent="0.25">
      <c r="A72" s="107">
        <f t="shared" si="3"/>
        <v>2024</v>
      </c>
      <c r="B72" s="109">
        <v>45323</v>
      </c>
      <c r="C72" s="110">
        <v>29.116086026000001</v>
      </c>
      <c r="D72" s="115" t="e">
        <v>#N/A</v>
      </c>
      <c r="E72" s="114"/>
      <c r="F72" s="114">
        <v>29.116086026000001</v>
      </c>
      <c r="G72" s="113"/>
    </row>
    <row r="73" spans="1:7" x14ac:dyDescent="0.25">
      <c r="A73" s="107">
        <f t="shared" si="3"/>
        <v>2024</v>
      </c>
      <c r="B73" s="109">
        <v>45352</v>
      </c>
      <c r="C73" s="110">
        <v>25.529772993000002</v>
      </c>
      <c r="D73" s="115" t="e">
        <v>#N/A</v>
      </c>
      <c r="E73" s="114">
        <f t="shared" ref="E73:E80" si="6">AVERAGEIF($A$47:$A$108,A73,$F$47:$F$108)</f>
        <v>33.835994134833335</v>
      </c>
      <c r="F73" s="114">
        <v>25.529772993000002</v>
      </c>
      <c r="G73" s="113"/>
    </row>
    <row r="74" spans="1:7" x14ac:dyDescent="0.25">
      <c r="A74" s="107">
        <f t="shared" si="3"/>
        <v>2024</v>
      </c>
      <c r="B74" s="109">
        <v>45383</v>
      </c>
      <c r="C74" s="110">
        <v>24.319099099999999</v>
      </c>
      <c r="D74" s="115" t="e">
        <v>#N/A</v>
      </c>
      <c r="E74" s="114">
        <f t="shared" si="6"/>
        <v>33.835994134833335</v>
      </c>
      <c r="F74" s="114">
        <v>24.319099099999999</v>
      </c>
      <c r="G74" s="113"/>
    </row>
    <row r="75" spans="1:7" x14ac:dyDescent="0.25">
      <c r="A75" s="107">
        <f t="shared" si="3"/>
        <v>2024</v>
      </c>
      <c r="B75" s="109">
        <v>45413</v>
      </c>
      <c r="C75" s="110">
        <v>29.200644270000002</v>
      </c>
      <c r="D75" s="115" t="e">
        <v>#N/A</v>
      </c>
      <c r="E75" s="114">
        <f t="shared" si="6"/>
        <v>33.835994134833335</v>
      </c>
      <c r="F75" s="114">
        <v>29.200644270000002</v>
      </c>
      <c r="G75" s="113"/>
    </row>
    <row r="76" spans="1:7" x14ac:dyDescent="0.25">
      <c r="A76" s="107">
        <f t="shared" si="3"/>
        <v>2024</v>
      </c>
      <c r="B76" s="109">
        <v>45444</v>
      </c>
      <c r="C76" s="110">
        <v>37.414446734000002</v>
      </c>
      <c r="D76" s="115" t="e">
        <v>#N/A</v>
      </c>
      <c r="E76" s="114">
        <f t="shared" si="6"/>
        <v>33.835994134833335</v>
      </c>
      <c r="F76" s="114">
        <v>37.414446734000002</v>
      </c>
      <c r="G76" s="113"/>
    </row>
    <row r="77" spans="1:7" x14ac:dyDescent="0.25">
      <c r="A77" s="107">
        <f t="shared" si="3"/>
        <v>2024</v>
      </c>
      <c r="B77" s="109">
        <v>45474</v>
      </c>
      <c r="C77" s="110">
        <v>43.394422708</v>
      </c>
      <c r="D77" s="115" t="e">
        <v>#N/A</v>
      </c>
      <c r="E77" s="114">
        <f t="shared" si="6"/>
        <v>33.835994134833335</v>
      </c>
      <c r="F77" s="114">
        <v>43.394422708</v>
      </c>
      <c r="G77" s="113"/>
    </row>
    <row r="78" spans="1:7" x14ac:dyDescent="0.25">
      <c r="A78" s="107">
        <f t="shared" si="3"/>
        <v>2024</v>
      </c>
      <c r="B78" s="109">
        <v>45505</v>
      </c>
      <c r="C78" s="110">
        <v>42.409802679999999</v>
      </c>
      <c r="D78" s="115" t="e">
        <v>#N/A</v>
      </c>
      <c r="E78" s="114">
        <f t="shared" si="6"/>
        <v>33.835994134833335</v>
      </c>
      <c r="F78" s="114">
        <v>42.409802679999999</v>
      </c>
      <c r="G78" s="113"/>
    </row>
    <row r="79" spans="1:7" x14ac:dyDescent="0.25">
      <c r="A79" s="107">
        <f t="shared" si="3"/>
        <v>2024</v>
      </c>
      <c r="B79" s="109">
        <v>45536</v>
      </c>
      <c r="C79" s="110">
        <v>34.535339266999998</v>
      </c>
      <c r="D79" s="115" t="e">
        <v>#N/A</v>
      </c>
      <c r="E79" s="114">
        <f t="shared" si="6"/>
        <v>33.835994134833335</v>
      </c>
      <c r="F79" s="114">
        <v>34.535339266999998</v>
      </c>
      <c r="G79" s="113"/>
    </row>
    <row r="80" spans="1:7" x14ac:dyDescent="0.25">
      <c r="A80" s="107">
        <f t="shared" si="3"/>
        <v>2024</v>
      </c>
      <c r="B80" s="109">
        <v>45566</v>
      </c>
      <c r="C80" s="110">
        <v>28.863795270000001</v>
      </c>
      <c r="D80" s="115" t="e">
        <v>#N/A</v>
      </c>
      <c r="E80" s="114">
        <f t="shared" si="6"/>
        <v>33.835994134833335</v>
      </c>
      <c r="F80" s="114">
        <v>28.863795270000001</v>
      </c>
      <c r="G80" s="113"/>
    </row>
    <row r="81" spans="1:7" x14ac:dyDescent="0.25">
      <c r="A81" s="107">
        <f t="shared" si="3"/>
        <v>2024</v>
      </c>
      <c r="B81" s="109">
        <v>45597</v>
      </c>
      <c r="C81" s="110">
        <v>26.5420017</v>
      </c>
      <c r="D81" s="115">
        <v>26.5420017</v>
      </c>
      <c r="E81" s="114"/>
      <c r="F81" s="114">
        <v>26.5420017</v>
      </c>
      <c r="G81" s="113"/>
    </row>
    <row r="82" spans="1:7" x14ac:dyDescent="0.25">
      <c r="A82" s="107">
        <f t="shared" si="3"/>
        <v>2024</v>
      </c>
      <c r="B82" s="109">
        <v>45627</v>
      </c>
      <c r="C82" s="110" t="e">
        <v>#N/A</v>
      </c>
      <c r="D82" s="115">
        <v>39.054459999999999</v>
      </c>
      <c r="E82" s="114"/>
      <c r="F82" s="114">
        <v>39.054459999999999</v>
      </c>
      <c r="G82" s="113"/>
    </row>
    <row r="83" spans="1:7" x14ac:dyDescent="0.25">
      <c r="A83" s="107">
        <f t="shared" si="3"/>
        <v>2025</v>
      </c>
      <c r="B83" s="109">
        <v>45658</v>
      </c>
      <c r="C83" s="110" t="e">
        <v>#N/A</v>
      </c>
      <c r="D83" s="115">
        <v>45.245869999999996</v>
      </c>
      <c r="E83" s="114"/>
      <c r="F83" s="114">
        <v>45.245869999999996</v>
      </c>
      <c r="G83" s="113"/>
    </row>
    <row r="84" spans="1:7" x14ac:dyDescent="0.25">
      <c r="A84" s="107">
        <f t="shared" si="3"/>
        <v>2025</v>
      </c>
      <c r="B84" s="109">
        <v>45689</v>
      </c>
      <c r="C84" s="110" t="e">
        <v>#N/A</v>
      </c>
      <c r="D84" s="115">
        <v>31.875060000000001</v>
      </c>
      <c r="E84" s="114"/>
      <c r="F84" s="114">
        <v>31.875060000000001</v>
      </c>
      <c r="G84" s="113"/>
    </row>
    <row r="85" spans="1:7" x14ac:dyDescent="0.25">
      <c r="A85" s="107">
        <f t="shared" si="3"/>
        <v>2025</v>
      </c>
      <c r="B85" s="109">
        <v>45717</v>
      </c>
      <c r="C85" s="110" t="e">
        <v>#N/A</v>
      </c>
      <c r="D85" s="115">
        <v>25.513680000000001</v>
      </c>
      <c r="E85" s="114">
        <f t="shared" ref="E85:E92" si="7">AVERAGEIF($A$47:$A$108,A85,$F$47:$F$108)</f>
        <v>34.118501666666667</v>
      </c>
      <c r="F85" s="114">
        <v>25.513680000000001</v>
      </c>
      <c r="G85" s="113"/>
    </row>
    <row r="86" spans="1:7" x14ac:dyDescent="0.25">
      <c r="A86" s="107">
        <f t="shared" si="3"/>
        <v>2025</v>
      </c>
      <c r="B86" s="109">
        <v>45748</v>
      </c>
      <c r="C86" s="110" t="e">
        <v>#N/A</v>
      </c>
      <c r="D86" s="115">
        <v>21.145230000000002</v>
      </c>
      <c r="E86" s="114">
        <f t="shared" si="7"/>
        <v>34.118501666666667</v>
      </c>
      <c r="F86" s="114">
        <v>21.145230000000002</v>
      </c>
      <c r="G86" s="113"/>
    </row>
    <row r="87" spans="1:7" x14ac:dyDescent="0.25">
      <c r="A87" s="107">
        <f t="shared" si="3"/>
        <v>2025</v>
      </c>
      <c r="B87" s="109">
        <v>45778</v>
      </c>
      <c r="C87" s="110" t="e">
        <v>#N/A</v>
      </c>
      <c r="D87" s="115">
        <v>25.3872</v>
      </c>
      <c r="E87" s="114">
        <f t="shared" si="7"/>
        <v>34.118501666666667</v>
      </c>
      <c r="F87" s="114">
        <v>25.3872</v>
      </c>
      <c r="G87" s="113"/>
    </row>
    <row r="88" spans="1:7" x14ac:dyDescent="0.25">
      <c r="A88" s="107">
        <f t="shared" si="3"/>
        <v>2025</v>
      </c>
      <c r="B88" s="109">
        <v>45809</v>
      </c>
      <c r="C88" s="110" t="e">
        <v>#N/A</v>
      </c>
      <c r="D88" s="115">
        <v>34.725279999999998</v>
      </c>
      <c r="E88" s="114">
        <f t="shared" si="7"/>
        <v>34.118501666666667</v>
      </c>
      <c r="F88" s="114">
        <v>34.725279999999998</v>
      </c>
      <c r="G88" s="113"/>
    </row>
    <row r="89" spans="1:7" x14ac:dyDescent="0.25">
      <c r="A89" s="107">
        <f t="shared" si="3"/>
        <v>2025</v>
      </c>
      <c r="B89" s="109">
        <v>45839</v>
      </c>
      <c r="C89" s="110" t="e">
        <v>#N/A</v>
      </c>
      <c r="D89" s="115">
        <v>44.866720000000001</v>
      </c>
      <c r="E89" s="114">
        <f t="shared" si="7"/>
        <v>34.118501666666667</v>
      </c>
      <c r="F89" s="114">
        <v>44.866720000000001</v>
      </c>
      <c r="G89" s="113"/>
    </row>
    <row r="90" spans="1:7" x14ac:dyDescent="0.25">
      <c r="A90" s="107">
        <f t="shared" si="3"/>
        <v>2025</v>
      </c>
      <c r="B90" s="109">
        <v>45870</v>
      </c>
      <c r="C90" s="110" t="e">
        <v>#N/A</v>
      </c>
      <c r="D90" s="115">
        <v>45.864640000000001</v>
      </c>
      <c r="E90" s="114">
        <f t="shared" si="7"/>
        <v>34.118501666666667</v>
      </c>
      <c r="F90" s="114">
        <v>45.864640000000001</v>
      </c>
      <c r="G90" s="113"/>
    </row>
    <row r="91" spans="1:7" x14ac:dyDescent="0.25">
      <c r="A91" s="107">
        <f t="shared" si="3"/>
        <v>2025</v>
      </c>
      <c r="B91" s="109">
        <v>45901</v>
      </c>
      <c r="C91" s="110" t="e">
        <v>#N/A</v>
      </c>
      <c r="D91" s="115">
        <v>35.887990000000002</v>
      </c>
      <c r="E91" s="114">
        <f t="shared" si="7"/>
        <v>34.118501666666667</v>
      </c>
      <c r="F91" s="114">
        <v>35.887990000000002</v>
      </c>
      <c r="G91" s="113"/>
    </row>
    <row r="92" spans="1:7" x14ac:dyDescent="0.25">
      <c r="A92" s="107">
        <f t="shared" si="3"/>
        <v>2025</v>
      </c>
      <c r="B92" s="109">
        <v>45931</v>
      </c>
      <c r="C92" s="110" t="e">
        <v>#N/A</v>
      </c>
      <c r="D92" s="115">
        <v>29.23996</v>
      </c>
      <c r="E92" s="114">
        <f t="shared" si="7"/>
        <v>34.118501666666667</v>
      </c>
      <c r="F92" s="114">
        <v>29.23996</v>
      </c>
      <c r="G92" s="113"/>
    </row>
    <row r="93" spans="1:7" x14ac:dyDescent="0.25">
      <c r="A93" s="107">
        <f t="shared" si="3"/>
        <v>2025</v>
      </c>
      <c r="B93" s="109">
        <v>45962</v>
      </c>
      <c r="C93" s="110" t="e">
        <v>#N/A</v>
      </c>
      <c r="D93" s="115">
        <v>30.454509999999999</v>
      </c>
      <c r="E93" s="114"/>
      <c r="F93" s="114">
        <v>30.454509999999999</v>
      </c>
      <c r="G93" s="113"/>
    </row>
    <row r="94" spans="1:7" x14ac:dyDescent="0.25">
      <c r="A94" s="107">
        <f t="shared" si="3"/>
        <v>2025</v>
      </c>
      <c r="B94" s="109">
        <v>45992</v>
      </c>
      <c r="C94" s="110" t="e">
        <v>#N/A</v>
      </c>
      <c r="D94" s="115">
        <v>39.215879999999999</v>
      </c>
      <c r="E94" s="114"/>
      <c r="F94" s="114">
        <v>39.215879999999999</v>
      </c>
      <c r="G94" s="113"/>
    </row>
    <row r="95" spans="1:7" x14ac:dyDescent="0.25">
      <c r="B95" s="109"/>
    </row>
    <row r="96" spans="1:7" x14ac:dyDescent="0.25">
      <c r="B96" s="109"/>
    </row>
    <row r="97" spans="1:7" x14ac:dyDescent="0.25">
      <c r="B97" s="109"/>
    </row>
    <row r="98" spans="1:7" x14ac:dyDescent="0.25">
      <c r="B98" s="109"/>
    </row>
    <row r="99" spans="1:7" x14ac:dyDescent="0.25">
      <c r="A99" s="4"/>
      <c r="B99" s="4" t="s">
        <v>0</v>
      </c>
    </row>
    <row r="100" spans="1:7" x14ac:dyDescent="0.25">
      <c r="A100">
        <v>2.5</v>
      </c>
      <c r="B100" s="5">
        <v>-80</v>
      </c>
    </row>
    <row r="101" spans="1:7" x14ac:dyDescent="0.25">
      <c r="A101">
        <v>2.5</v>
      </c>
      <c r="B101" s="5">
        <v>20</v>
      </c>
    </row>
    <row r="102" spans="1:7" x14ac:dyDescent="0.25">
      <c r="B102" s="109"/>
    </row>
    <row r="103" spans="1:7" x14ac:dyDescent="0.25">
      <c r="B103" s="109"/>
    </row>
    <row r="104" spans="1:7" x14ac:dyDescent="0.25">
      <c r="B104" s="109"/>
    </row>
    <row r="105" spans="1:7" x14ac:dyDescent="0.25">
      <c r="B105" s="109"/>
    </row>
    <row r="106" spans="1:7" x14ac:dyDescent="0.25">
      <c r="B106" s="109"/>
    </row>
    <row r="107" spans="1:7" x14ac:dyDescent="0.25">
      <c r="B107" s="109"/>
    </row>
    <row r="108" spans="1:7" x14ac:dyDescent="0.25">
      <c r="B108" s="109"/>
    </row>
    <row r="109" spans="1:7" x14ac:dyDescent="0.25">
      <c r="F109" s="114"/>
      <c r="G109" s="113"/>
    </row>
    <row r="110" spans="1:7" x14ac:dyDescent="0.25">
      <c r="F110" s="114"/>
      <c r="G110" s="113"/>
    </row>
    <row r="111" spans="1:7" x14ac:dyDescent="0.25">
      <c r="F111" s="114"/>
      <c r="G111" s="113"/>
    </row>
    <row r="112" spans="1:7" x14ac:dyDescent="0.25">
      <c r="F112" s="114"/>
      <c r="G112" s="113"/>
    </row>
    <row r="113" spans="6:7" x14ac:dyDescent="0.25">
      <c r="F113" s="114"/>
      <c r="G113" s="113"/>
    </row>
    <row r="114" spans="6:7" x14ac:dyDescent="0.25">
      <c r="F114" s="114"/>
      <c r="G114" s="113"/>
    </row>
    <row r="115" spans="6:7" x14ac:dyDescent="0.25">
      <c r="F115" s="114"/>
      <c r="G115" s="113"/>
    </row>
    <row r="116" spans="6:7" x14ac:dyDescent="0.25">
      <c r="F116" s="114"/>
      <c r="G116" s="113"/>
    </row>
    <row r="117" spans="6:7" x14ac:dyDescent="0.25">
      <c r="F117" s="114"/>
      <c r="G117" s="113"/>
    </row>
    <row r="118" spans="6:7" x14ac:dyDescent="0.25">
      <c r="F118" s="114"/>
    </row>
    <row r="119" spans="6:7" x14ac:dyDescent="0.25">
      <c r="F119" s="114"/>
    </row>
    <row r="120" spans="6:7" x14ac:dyDescent="0.25">
      <c r="F120" s="114"/>
    </row>
    <row r="121" spans="6:7" x14ac:dyDescent="0.25">
      <c r="F121" s="114"/>
    </row>
    <row r="122" spans="6:7" x14ac:dyDescent="0.25">
      <c r="F122" s="114"/>
    </row>
    <row r="123" spans="6:7" x14ac:dyDescent="0.25">
      <c r="F123" s="114"/>
    </row>
    <row r="124" spans="6:7" x14ac:dyDescent="0.25">
      <c r="F124" s="114"/>
    </row>
    <row r="125" spans="6:7" x14ac:dyDescent="0.25">
      <c r="F125" s="114"/>
    </row>
    <row r="126" spans="6:7" x14ac:dyDescent="0.25">
      <c r="F126" s="114"/>
    </row>
    <row r="127" spans="6:7" x14ac:dyDescent="0.25">
      <c r="F127" s="114"/>
    </row>
    <row r="128" spans="6:7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  <row r="135" spans="6:6" x14ac:dyDescent="0.25">
      <c r="F135" s="114"/>
    </row>
    <row r="136" spans="6:6" x14ac:dyDescent="0.25">
      <c r="F136" s="114"/>
    </row>
    <row r="137" spans="6:6" x14ac:dyDescent="0.25">
      <c r="F137" s="114"/>
    </row>
    <row r="138" spans="6:6" x14ac:dyDescent="0.25">
      <c r="F138" s="114"/>
    </row>
    <row r="139" spans="6:6" x14ac:dyDescent="0.25">
      <c r="F139" s="114"/>
    </row>
    <row r="140" spans="6:6" x14ac:dyDescent="0.25">
      <c r="F140" s="114"/>
    </row>
    <row r="141" spans="6:6" x14ac:dyDescent="0.25">
      <c r="F141" s="114"/>
    </row>
    <row r="142" spans="6:6" x14ac:dyDescent="0.25">
      <c r="F142" s="114"/>
    </row>
  </sheetData>
  <mergeCells count="2">
    <mergeCell ref="C24:G24"/>
    <mergeCell ref="I24:L24"/>
  </mergeCells>
  <conditionalFormatting sqref="C35:D94">
    <cfRule type="expression" dxfId="0" priority="1" stopIfTrue="1">
      <formula>ISNA(C35)</formula>
    </cfRule>
  </conditionalFormatting>
  <hyperlinks>
    <hyperlink ref="A3" location="Contents!A1" display="Return to Contents" xr:uid="{00000000-0004-0000-2200-000000000000}"/>
  </hyperlinks>
  <pageMargins left="0.7" right="0.7" top="0.75" bottom="0.75" header="0.3" footer="0.3"/>
  <pageSetup orientation="landscape" verticalDpi="599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>
    <pageSetUpPr fitToPage="1"/>
  </sheetPr>
  <dimension ref="A2:Q118"/>
  <sheetViews>
    <sheetView workbookViewId="0"/>
  </sheetViews>
  <sheetFormatPr defaultRowHeight="12.75" x14ac:dyDescent="0.2"/>
  <cols>
    <col min="16" max="16" width="30.7109375" customWidth="1"/>
    <col min="17" max="17" width="13.42578125" customWidth="1"/>
  </cols>
  <sheetData>
    <row r="2" spans="1:17" ht="15.75" x14ac:dyDescent="0.25">
      <c r="A2" s="31" t="s">
        <v>977</v>
      </c>
      <c r="L2" s="21"/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79" t="s">
        <v>62</v>
      </c>
      <c r="Q6" s="180" t="s">
        <v>361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306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B25" s="487" t="s">
        <v>62</v>
      </c>
      <c r="C25" s="487"/>
      <c r="D25" s="487"/>
      <c r="E25" s="487"/>
      <c r="F25" s="86"/>
    </row>
    <row r="26" spans="1:11" x14ac:dyDescent="0.2">
      <c r="B26" s="23"/>
      <c r="C26" s="480" t="s">
        <v>40</v>
      </c>
      <c r="D26" s="480"/>
      <c r="E26" s="480"/>
    </row>
    <row r="27" spans="1:11" x14ac:dyDescent="0.2">
      <c r="A27" s="2"/>
      <c r="B27" s="26"/>
      <c r="C27" s="481" t="s">
        <v>1009</v>
      </c>
      <c r="D27" s="481"/>
      <c r="E27" s="481"/>
    </row>
    <row r="28" spans="1:11" x14ac:dyDescent="0.2">
      <c r="A28" s="4"/>
      <c r="B28" s="58" t="s">
        <v>482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43466</v>
      </c>
      <c r="B29" s="12">
        <v>99.144744000000003</v>
      </c>
      <c r="C29" s="30">
        <f>+MIN($B$29,$B$41,$B$53,$B$65,$B$77)</f>
        <v>84.541109000000006</v>
      </c>
      <c r="D29" s="30">
        <f>+MAX($B$29,$B$41,$B$53,$B$65,$B$77)</f>
        <v>134.134027</v>
      </c>
      <c r="E29" s="13">
        <f t="shared" ref="E29:E92" si="0">D29-C29</f>
        <v>49.592917999999997</v>
      </c>
      <c r="G29" s="30"/>
      <c r="H29" s="13"/>
    </row>
    <row r="30" spans="1:11" x14ac:dyDescent="0.2">
      <c r="A30" s="1">
        <v>43497</v>
      </c>
      <c r="B30" s="10">
        <v>98.637321</v>
      </c>
      <c r="C30" s="30">
        <f>+MIN($B$30,$B$42,$B$54,$B$66,$B$78)</f>
        <v>81.034187000000003</v>
      </c>
      <c r="D30" s="30">
        <f>+MAX($B$30,$B$42,$B$54,$B$66,$B$78)</f>
        <v>139.111548</v>
      </c>
      <c r="E30" s="13">
        <f t="shared" si="0"/>
        <v>58.077360999999996</v>
      </c>
      <c r="G30" s="30"/>
      <c r="H30" s="13"/>
    </row>
    <row r="31" spans="1:11" x14ac:dyDescent="0.2">
      <c r="A31" s="1">
        <v>43525</v>
      </c>
      <c r="B31" s="10">
        <v>96.932056000000003</v>
      </c>
      <c r="C31" s="30">
        <f>+MIN($B$31,$B$43,$B$55,$B$67,$B$79)</f>
        <v>86.143270000000001</v>
      </c>
      <c r="D31" s="30">
        <f>+MAX($B$31,$B$43,$B$55,$B$67,$B$79)</f>
        <v>145.03350699999999</v>
      </c>
      <c r="E31" s="13">
        <f t="shared" si="0"/>
        <v>58.890236999999985</v>
      </c>
      <c r="G31" s="30"/>
      <c r="H31" s="13"/>
    </row>
    <row r="32" spans="1:11" x14ac:dyDescent="0.2">
      <c r="A32" s="1">
        <v>43556</v>
      </c>
      <c r="B32" s="10">
        <v>108.07230199999999</v>
      </c>
      <c r="C32" s="30">
        <f>+MIN($B$32,$B$44,$B$56,$B$68,$B$80)</f>
        <v>90.746359999999996</v>
      </c>
      <c r="D32" s="30">
        <f>+MAX($B$32,$B$44,$B$56,$B$68,$B$80)</f>
        <v>151.53379699999999</v>
      </c>
      <c r="E32" s="13">
        <f t="shared" si="0"/>
        <v>60.787436999999997</v>
      </c>
      <c r="G32" s="30"/>
      <c r="H32" s="13"/>
    </row>
    <row r="33" spans="1:8" x14ac:dyDescent="0.2">
      <c r="A33" s="1">
        <v>43586</v>
      </c>
      <c r="B33" s="10">
        <v>115.700254</v>
      </c>
      <c r="C33" s="30">
        <f>+MIN($B$33,$B$45,$B$57,$B$69,$B$81)</f>
        <v>92.692076</v>
      </c>
      <c r="D33" s="30">
        <f>+MAX($B$33,$B$45,$B$57,$B$69,$B$81)</f>
        <v>153.715913</v>
      </c>
      <c r="E33" s="13">
        <f t="shared" si="0"/>
        <v>61.023837</v>
      </c>
      <c r="G33" s="30"/>
      <c r="H33" s="13"/>
    </row>
    <row r="34" spans="1:8" x14ac:dyDescent="0.2">
      <c r="A34" s="1">
        <v>43617</v>
      </c>
      <c r="B34" s="10">
        <v>116.87494100000001</v>
      </c>
      <c r="C34" s="30">
        <f>+MIN($B$34,$B$46,$B$58,$B$70,$B$82)</f>
        <v>86.868606</v>
      </c>
      <c r="D34" s="30">
        <f>+MAX($B$34,$B$46,$B$58,$B$70,$B$82)</f>
        <v>149.93521999999999</v>
      </c>
      <c r="E34" s="13">
        <f t="shared" si="0"/>
        <v>63.066613999999987</v>
      </c>
      <c r="G34" s="30"/>
      <c r="H34" s="13"/>
    </row>
    <row r="35" spans="1:8" x14ac:dyDescent="0.2">
      <c r="A35" s="1">
        <v>43647</v>
      </c>
      <c r="B35" s="10">
        <v>110.661384</v>
      </c>
      <c r="C35" s="30">
        <f>+MIN($B$35,$B$47,$B$59,$B$71,$B$83)</f>
        <v>79.171988999999996</v>
      </c>
      <c r="D35" s="30">
        <f>+MAX($B$35,$B$47,$B$59,$B$71,$B$83)</f>
        <v>137.14856399999999</v>
      </c>
      <c r="E35" s="13">
        <f t="shared" si="0"/>
        <v>57.976574999999997</v>
      </c>
      <c r="G35" s="30"/>
      <c r="H35" s="13"/>
    </row>
    <row r="36" spans="1:8" x14ac:dyDescent="0.2">
      <c r="A36" s="1">
        <v>43678</v>
      </c>
      <c r="B36" s="10">
        <v>110.268097</v>
      </c>
      <c r="C36" s="30">
        <f>+MIN($B$36,$B$48,$B$60,$B$72,$B$84)</f>
        <v>75.569913999999997</v>
      </c>
      <c r="D36" s="30">
        <f>+MAX($B$36,$B$48,$B$60,$B$72,$B$84)</f>
        <v>128.329733</v>
      </c>
      <c r="E36" s="13">
        <f t="shared" si="0"/>
        <v>52.759819000000007</v>
      </c>
      <c r="G36" s="30"/>
      <c r="H36" s="13"/>
    </row>
    <row r="37" spans="1:8" x14ac:dyDescent="0.2">
      <c r="A37" s="1">
        <v>43709</v>
      </c>
      <c r="B37" s="10">
        <v>110.614957</v>
      </c>
      <c r="C37" s="30">
        <f>+MIN($B$37,$B$49,$B$61,$B$73,$B$85)</f>
        <v>77.475972999999996</v>
      </c>
      <c r="D37" s="30">
        <f>+MAX($B$37,$B$49,$B$61,$B$73,$B$85)</f>
        <v>127.90161999999999</v>
      </c>
      <c r="E37" s="13">
        <f t="shared" si="0"/>
        <v>50.425646999999998</v>
      </c>
      <c r="G37" s="30"/>
      <c r="H37" s="13"/>
    </row>
    <row r="38" spans="1:8" x14ac:dyDescent="0.2">
      <c r="A38" s="1">
        <v>43739</v>
      </c>
      <c r="B38" s="10">
        <v>118.56643200000001</v>
      </c>
      <c r="C38" s="30">
        <f>+MIN($B$38,$B$50,$B$62,$B$74,$B$86)</f>
        <v>81.879538999999994</v>
      </c>
      <c r="D38" s="30">
        <f>+MAX($B$38,$B$50,$B$62,$B$74,$B$86)</f>
        <v>132.05787000000001</v>
      </c>
      <c r="E38" s="13">
        <f t="shared" si="0"/>
        <v>50.178331000000014</v>
      </c>
      <c r="G38" s="30"/>
      <c r="H38" s="13"/>
    </row>
    <row r="39" spans="1:8" x14ac:dyDescent="0.2">
      <c r="A39" s="1">
        <v>43770</v>
      </c>
      <c r="B39" s="10">
        <v>122.357287</v>
      </c>
      <c r="C39" s="30">
        <f>+MIN($B$39,$B$51,$B$63,$B$75,$B$87)</f>
        <v>89.191877000000005</v>
      </c>
      <c r="D39" s="30">
        <f>+MAX($B$39,$B$51,$B$63,$B$75,$B$87)</f>
        <v>134.522154</v>
      </c>
      <c r="E39" s="13">
        <f t="shared" si="0"/>
        <v>45.330276999999995</v>
      </c>
      <c r="G39" s="30"/>
      <c r="H39" s="13"/>
    </row>
    <row r="40" spans="1:8" x14ac:dyDescent="0.2">
      <c r="A40" s="1">
        <v>43800</v>
      </c>
      <c r="B40" s="10">
        <v>128.10210000000001</v>
      </c>
      <c r="C40" s="30">
        <f>+MIN($B$40,$B$52,$B$64,$B$76,$B$88)</f>
        <v>88.860583000000005</v>
      </c>
      <c r="D40" s="30">
        <f>+MAX($B$40,$B$52,$B$64,$B$76,$B$88)</f>
        <v>133.253379</v>
      </c>
      <c r="E40" s="13">
        <f t="shared" si="0"/>
        <v>44.39279599999999</v>
      </c>
      <c r="G40" s="30"/>
      <c r="H40" s="13"/>
    </row>
    <row r="41" spans="1:8" x14ac:dyDescent="0.2">
      <c r="A41" s="1">
        <v>43831</v>
      </c>
      <c r="B41" s="10">
        <v>134.134027</v>
      </c>
      <c r="C41" s="30">
        <f>+MIN($B$29,$B$41,$B$53,$B$65,$B$77)</f>
        <v>84.541109000000006</v>
      </c>
      <c r="D41" s="30">
        <f>+MAX($B$29,$B$41,$B$53,$B$65,$B$77)</f>
        <v>134.134027</v>
      </c>
      <c r="E41" s="13">
        <f t="shared" si="0"/>
        <v>49.592917999999997</v>
      </c>
      <c r="G41" s="30"/>
      <c r="H41" s="13"/>
    </row>
    <row r="42" spans="1:8" x14ac:dyDescent="0.2">
      <c r="A42" s="1">
        <v>43862</v>
      </c>
      <c r="B42" s="10">
        <v>139.111548</v>
      </c>
      <c r="C42" s="30">
        <f>+MIN($B$30,$B$42,$B$54,$B$66,$B$78)</f>
        <v>81.034187000000003</v>
      </c>
      <c r="D42" s="30">
        <f>+MAX($B$30,$B$42,$B$54,$B$66,$B$78)</f>
        <v>139.111548</v>
      </c>
      <c r="E42" s="13">
        <f t="shared" si="0"/>
        <v>58.077360999999996</v>
      </c>
      <c r="G42" s="30"/>
      <c r="H42" s="13"/>
    </row>
    <row r="43" spans="1:8" x14ac:dyDescent="0.2">
      <c r="A43" s="1">
        <v>43891</v>
      </c>
      <c r="B43" s="10">
        <v>145.03350699999999</v>
      </c>
      <c r="C43" s="30">
        <f>+MIN($B$31,$B$43,$B$55,$B$67,$B$79)</f>
        <v>86.143270000000001</v>
      </c>
      <c r="D43" s="30">
        <f>+MAX($B$31,$B$43,$B$55,$B$67,$B$79)</f>
        <v>145.03350699999999</v>
      </c>
      <c r="E43" s="13">
        <f t="shared" si="0"/>
        <v>58.890236999999985</v>
      </c>
      <c r="G43" s="30"/>
      <c r="H43" s="13"/>
    </row>
    <row r="44" spans="1:8" x14ac:dyDescent="0.2">
      <c r="A44" s="1">
        <v>43922</v>
      </c>
      <c r="B44" s="10">
        <v>151.53379699999999</v>
      </c>
      <c r="C44" s="30">
        <f>+MIN($B$32,$B$44,$B$56,$B$68,$B$80)</f>
        <v>90.746359999999996</v>
      </c>
      <c r="D44" s="30">
        <f>+MAX($B$32,$B$44,$B$56,$B$68,$B$80)</f>
        <v>151.53379699999999</v>
      </c>
      <c r="E44" s="13">
        <f t="shared" si="0"/>
        <v>60.787436999999997</v>
      </c>
      <c r="G44" s="30"/>
      <c r="H44" s="13"/>
    </row>
    <row r="45" spans="1:8" x14ac:dyDescent="0.2">
      <c r="A45" s="1">
        <v>43952</v>
      </c>
      <c r="B45" s="10">
        <v>153.715913</v>
      </c>
      <c r="C45" s="30">
        <f>+MIN($B$33,$B$45,$B$57,$B$69,$B$81)</f>
        <v>92.692076</v>
      </c>
      <c r="D45" s="30">
        <f>+MAX($B$33,$B$45,$B$57,$B$69,$B$81)</f>
        <v>153.715913</v>
      </c>
      <c r="E45" s="13">
        <f t="shared" si="0"/>
        <v>61.023837</v>
      </c>
      <c r="G45" s="30"/>
      <c r="H45" s="13"/>
    </row>
    <row r="46" spans="1:8" x14ac:dyDescent="0.2">
      <c r="A46" s="1">
        <v>43983</v>
      </c>
      <c r="B46" s="10">
        <v>149.93521999999999</v>
      </c>
      <c r="C46" s="30">
        <f>+MIN($B$34,$B$46,$B$58,$B$70,$B$82)</f>
        <v>86.868606</v>
      </c>
      <c r="D46" s="30">
        <f>+MAX($B$34,$B$46,$B$58,$B$70,$B$82)</f>
        <v>149.93521999999999</v>
      </c>
      <c r="E46" s="13">
        <f t="shared" si="0"/>
        <v>63.066613999999987</v>
      </c>
      <c r="G46" s="30"/>
      <c r="H46" s="13"/>
    </row>
    <row r="47" spans="1:8" x14ac:dyDescent="0.2">
      <c r="A47" s="1">
        <v>44013</v>
      </c>
      <c r="B47" s="10">
        <v>137.14856399999999</v>
      </c>
      <c r="C47" s="30">
        <f>+MIN($B$35,$B$47,$B$59,$B$71,$B$83)</f>
        <v>79.171988999999996</v>
      </c>
      <c r="D47" s="30">
        <f>+MAX($B$35,$B$47,$B$59,$B$71,$B$83)</f>
        <v>137.14856399999999</v>
      </c>
      <c r="E47" s="13">
        <f t="shared" si="0"/>
        <v>57.976574999999997</v>
      </c>
      <c r="G47" s="30"/>
      <c r="H47" s="13"/>
    </row>
    <row r="48" spans="1:8" x14ac:dyDescent="0.2">
      <c r="A48" s="1">
        <v>44044</v>
      </c>
      <c r="B48" s="10">
        <v>128.329733</v>
      </c>
      <c r="C48" s="30">
        <f>+MIN($B$36,$B$48,$B$60,$B$72,$B$84)</f>
        <v>75.569913999999997</v>
      </c>
      <c r="D48" s="30">
        <f>+MAX($B$36,$B$48,$B$60,$B$72,$B$84)</f>
        <v>128.329733</v>
      </c>
      <c r="E48" s="13">
        <f t="shared" si="0"/>
        <v>52.759819000000007</v>
      </c>
      <c r="G48" s="30"/>
      <c r="H48" s="13"/>
    </row>
    <row r="49" spans="1:8" x14ac:dyDescent="0.2">
      <c r="A49" s="1">
        <v>44075</v>
      </c>
      <c r="B49" s="10">
        <v>127.90161999999999</v>
      </c>
      <c r="C49" s="30">
        <f>+MIN($B$37,$B$49,$B$61,$B$73,$B$85)</f>
        <v>77.475972999999996</v>
      </c>
      <c r="D49" s="30">
        <f>+MAX($B$37,$B$49,$B$61,$B$73,$B$85)</f>
        <v>127.90161999999999</v>
      </c>
      <c r="E49" s="13">
        <f t="shared" si="0"/>
        <v>50.425646999999998</v>
      </c>
      <c r="G49" s="30"/>
      <c r="H49" s="13"/>
    </row>
    <row r="50" spans="1:8" x14ac:dyDescent="0.2">
      <c r="A50" s="1">
        <v>44105</v>
      </c>
      <c r="B50" s="10">
        <v>132.05787000000001</v>
      </c>
      <c r="C50" s="30">
        <f>+MIN($B$38,$B$50,$B$62,$B$74,$B$86)</f>
        <v>81.879538999999994</v>
      </c>
      <c r="D50" s="30">
        <f>+MAX($B$38,$B$50,$B$62,$B$74,$B$86)</f>
        <v>132.05787000000001</v>
      </c>
      <c r="E50" s="13">
        <f t="shared" si="0"/>
        <v>50.178331000000014</v>
      </c>
      <c r="G50" s="30"/>
      <c r="H50" s="13"/>
    </row>
    <row r="51" spans="1:8" x14ac:dyDescent="0.2">
      <c r="A51" s="1">
        <v>44136</v>
      </c>
      <c r="B51" s="10">
        <v>134.522154</v>
      </c>
      <c r="C51" s="30">
        <f>+MIN($B$39,$B$51,$B$63,$B$75,$B$87)</f>
        <v>89.191877000000005</v>
      </c>
      <c r="D51" s="30">
        <f>+MAX($B$39,$B$51,$B$63,$B$75,$B$87)</f>
        <v>134.522154</v>
      </c>
      <c r="E51" s="13">
        <f t="shared" si="0"/>
        <v>45.330276999999995</v>
      </c>
      <c r="G51" s="30"/>
      <c r="H51" s="13"/>
    </row>
    <row r="52" spans="1:8" x14ac:dyDescent="0.2">
      <c r="A52" s="1">
        <v>44166</v>
      </c>
      <c r="B52" s="10">
        <v>131.43067300000001</v>
      </c>
      <c r="C52" s="30">
        <f>+MIN($B$40,$B$52,$B$64,$B$76,$B$88)</f>
        <v>88.860583000000005</v>
      </c>
      <c r="D52" s="30">
        <f>+MAX($B$40,$B$52,$B$64,$B$76,$B$88)</f>
        <v>133.253379</v>
      </c>
      <c r="E52" s="13">
        <f t="shared" si="0"/>
        <v>44.39279599999999</v>
      </c>
      <c r="G52" s="30"/>
      <c r="H52" s="13"/>
    </row>
    <row r="53" spans="1:8" x14ac:dyDescent="0.2">
      <c r="A53" s="1">
        <v>44197</v>
      </c>
      <c r="B53" s="10">
        <v>123.70493999999999</v>
      </c>
      <c r="C53" s="30">
        <f>+MIN($B$29,$B$41,$B$53,$B$65,$B$77)</f>
        <v>84.541109000000006</v>
      </c>
      <c r="D53" s="30">
        <f>+MAX($B$29,$B$41,$B$53,$B$65,$B$77)</f>
        <v>134.134027</v>
      </c>
      <c r="E53" s="13">
        <f t="shared" si="0"/>
        <v>49.592917999999997</v>
      </c>
      <c r="G53" s="30"/>
      <c r="H53" s="13"/>
    </row>
    <row r="54" spans="1:8" x14ac:dyDescent="0.2">
      <c r="A54" s="1">
        <v>44228</v>
      </c>
      <c r="B54" s="10">
        <v>107.697982</v>
      </c>
      <c r="C54" s="30">
        <f>+MIN($B$30,$B$42,$B$54,$B$66,$B$78)</f>
        <v>81.034187000000003</v>
      </c>
      <c r="D54" s="30">
        <f>+MAX($B$30,$B$42,$B$54,$B$66,$B$78)</f>
        <v>139.111548</v>
      </c>
      <c r="E54" s="13">
        <f t="shared" si="0"/>
        <v>58.077360999999996</v>
      </c>
      <c r="G54" s="30"/>
      <c r="H54" s="13"/>
    </row>
    <row r="55" spans="1:8" x14ac:dyDescent="0.2">
      <c r="A55" s="1">
        <v>44256</v>
      </c>
      <c r="B55" s="10">
        <v>109.613539</v>
      </c>
      <c r="C55" s="30">
        <f>+MIN($B$31,$B$43,$B$55,$B$67,$B$79)</f>
        <v>86.143270000000001</v>
      </c>
      <c r="D55" s="30">
        <f>+MAX($B$31,$B$43,$B$55,$B$67,$B$79)</f>
        <v>145.03350699999999</v>
      </c>
      <c r="E55" s="13">
        <f t="shared" si="0"/>
        <v>58.890236999999985</v>
      </c>
      <c r="G55" s="30"/>
      <c r="H55" s="13"/>
    </row>
    <row r="56" spans="1:8" x14ac:dyDescent="0.2">
      <c r="A56" s="1">
        <v>44287</v>
      </c>
      <c r="B56" s="10">
        <v>115.50493</v>
      </c>
      <c r="C56" s="30">
        <f>+MIN($B$32,$B$44,$B$56,$B$68,$B$80)</f>
        <v>90.746359999999996</v>
      </c>
      <c r="D56" s="30">
        <f>+MAX($B$32,$B$44,$B$56,$B$68,$B$80)</f>
        <v>151.53379699999999</v>
      </c>
      <c r="E56" s="13">
        <f t="shared" si="0"/>
        <v>60.787436999999997</v>
      </c>
      <c r="G56" s="30"/>
      <c r="H56" s="13"/>
    </row>
    <row r="57" spans="1:8" x14ac:dyDescent="0.2">
      <c r="A57" s="1">
        <v>44317</v>
      </c>
      <c r="B57" s="10">
        <v>117.93173899999999</v>
      </c>
      <c r="C57" s="30">
        <f>+MIN($B$33,$B$45,$B$57,$B$69,$B$81)</f>
        <v>92.692076</v>
      </c>
      <c r="D57" s="30">
        <f>+MAX($B$33,$B$45,$B$57,$B$69,$B$81)</f>
        <v>153.715913</v>
      </c>
      <c r="E57" s="13">
        <f t="shared" si="0"/>
        <v>61.023837</v>
      </c>
      <c r="G57" s="30"/>
      <c r="H57" s="13"/>
    </row>
    <row r="58" spans="1:8" x14ac:dyDescent="0.2">
      <c r="A58" s="1">
        <v>44348</v>
      </c>
      <c r="B58" s="10">
        <v>108.678173</v>
      </c>
      <c r="C58" s="30">
        <f>+MIN($B$34,$B$46,$B$58,$B$70,$B$82)</f>
        <v>86.868606</v>
      </c>
      <c r="D58" s="30">
        <f>+MAX($B$34,$B$46,$B$58,$B$70,$B$82)</f>
        <v>149.93521999999999</v>
      </c>
      <c r="E58" s="13">
        <f t="shared" si="0"/>
        <v>63.066613999999987</v>
      </c>
      <c r="G58" s="30"/>
      <c r="H58" s="13"/>
    </row>
    <row r="59" spans="1:8" x14ac:dyDescent="0.2">
      <c r="A59" s="1">
        <v>44378</v>
      </c>
      <c r="B59" s="10">
        <v>94.974288000000001</v>
      </c>
      <c r="C59" s="30">
        <f>+MIN($B$35,$B$47,$B$59,$B$71,$B$83)</f>
        <v>79.171988999999996</v>
      </c>
      <c r="D59" s="30">
        <f>+MAX($B$35,$B$47,$B$59,$B$71,$B$83)</f>
        <v>137.14856399999999</v>
      </c>
      <c r="E59" s="13">
        <f t="shared" si="0"/>
        <v>57.976574999999997</v>
      </c>
      <c r="G59" s="30"/>
      <c r="H59" s="13"/>
    </row>
    <row r="60" spans="1:8" x14ac:dyDescent="0.2">
      <c r="A60" s="1">
        <v>44409</v>
      </c>
      <c r="B60" s="10">
        <v>81.761792</v>
      </c>
      <c r="C60" s="30">
        <f>+MIN($B$36,$B$48,$B$60,$B$72,$B$84)</f>
        <v>75.569913999999997</v>
      </c>
      <c r="D60" s="30">
        <f>+MAX($B$36,$B$48,$B$60,$B$72,$B$84)</f>
        <v>128.329733</v>
      </c>
      <c r="E60" s="13">
        <f t="shared" si="0"/>
        <v>52.759819000000007</v>
      </c>
      <c r="G60" s="30"/>
      <c r="H60" s="13"/>
    </row>
    <row r="61" spans="1:8" x14ac:dyDescent="0.2">
      <c r="A61" s="1">
        <v>44440</v>
      </c>
      <c r="B61" s="10">
        <v>77.475972999999996</v>
      </c>
      <c r="C61" s="30">
        <f>+MIN($B$37,$B$49,$B$61,$B$73,$B$85)</f>
        <v>77.475972999999996</v>
      </c>
      <c r="D61" s="30">
        <f>+MAX($B$37,$B$49,$B$61,$B$73,$B$85)</f>
        <v>127.90161999999999</v>
      </c>
      <c r="E61" s="13">
        <f t="shared" si="0"/>
        <v>50.425646999999998</v>
      </c>
      <c r="G61" s="30"/>
      <c r="H61" s="13"/>
    </row>
    <row r="62" spans="1:8" x14ac:dyDescent="0.2">
      <c r="A62" s="1">
        <v>44470</v>
      </c>
      <c r="B62" s="10">
        <v>81.879538999999994</v>
      </c>
      <c r="C62" s="30">
        <f>+MIN($B$38,$B$50,$B$62,$B$74,$B$86)</f>
        <v>81.879538999999994</v>
      </c>
      <c r="D62" s="30">
        <f>+MAX($B$38,$B$50,$B$62,$B$74,$B$86)</f>
        <v>132.05787000000001</v>
      </c>
      <c r="E62" s="13">
        <f t="shared" si="0"/>
        <v>50.178331000000014</v>
      </c>
      <c r="G62" s="30"/>
      <c r="H62" s="13"/>
    </row>
    <row r="63" spans="1:8" x14ac:dyDescent="0.2">
      <c r="A63" s="1">
        <v>44501</v>
      </c>
      <c r="B63" s="10">
        <v>89.191877000000005</v>
      </c>
      <c r="C63" s="30">
        <f>+MIN($B$39,$B$51,$B$63,$B$75,$B$87)</f>
        <v>89.191877000000005</v>
      </c>
      <c r="D63" s="30">
        <f>+MAX($B$39,$B$51,$B$63,$B$75,$B$87)</f>
        <v>134.522154</v>
      </c>
      <c r="E63" s="13">
        <f t="shared" si="0"/>
        <v>45.330276999999995</v>
      </c>
      <c r="G63" s="30"/>
      <c r="H63" s="13"/>
    </row>
    <row r="64" spans="1:8" x14ac:dyDescent="0.2">
      <c r="A64" s="1">
        <v>44531</v>
      </c>
      <c r="B64" s="10">
        <v>91.884252000000004</v>
      </c>
      <c r="C64" s="30">
        <f>+MIN($B$40,$B$52,$B$64,$B$76,$B$88)</f>
        <v>88.860583000000005</v>
      </c>
      <c r="D64" s="30">
        <f>+MAX($B$40,$B$52,$B$64,$B$76,$B$88)</f>
        <v>133.253379</v>
      </c>
      <c r="E64" s="13">
        <f t="shared" si="0"/>
        <v>44.39279599999999</v>
      </c>
      <c r="G64" s="30"/>
      <c r="H64" s="13"/>
    </row>
    <row r="65" spans="1:8" x14ac:dyDescent="0.2">
      <c r="A65" s="1">
        <v>44562</v>
      </c>
      <c r="B65" s="10">
        <v>84.541109000000006</v>
      </c>
      <c r="C65" s="30">
        <f>+MIN($B$29,$B$41,$B$53,$B$65,$B$77)</f>
        <v>84.541109000000006</v>
      </c>
      <c r="D65" s="30">
        <f>+MAX($B$29,$B$41,$B$53,$B$65,$B$77)</f>
        <v>134.134027</v>
      </c>
      <c r="E65" s="13">
        <f t="shared" si="0"/>
        <v>49.592917999999997</v>
      </c>
      <c r="G65" s="30"/>
      <c r="H65" s="13"/>
    </row>
    <row r="66" spans="1:8" x14ac:dyDescent="0.2">
      <c r="A66" s="1">
        <v>44593</v>
      </c>
      <c r="B66" s="10">
        <v>81.034187000000003</v>
      </c>
      <c r="C66" s="30">
        <f>+MIN($B$30,$B$42,$B$54,$B$66,$B$78)</f>
        <v>81.034187000000003</v>
      </c>
      <c r="D66" s="30">
        <f>+MAX($B$30,$B$42,$B$54,$B$66,$B$78)</f>
        <v>139.111548</v>
      </c>
      <c r="E66" s="13">
        <f t="shared" si="0"/>
        <v>58.077360999999996</v>
      </c>
      <c r="G66" s="30"/>
      <c r="H66" s="13"/>
    </row>
    <row r="67" spans="1:8" x14ac:dyDescent="0.2">
      <c r="A67" s="1">
        <v>44621</v>
      </c>
      <c r="B67" s="10">
        <v>86.143270000000001</v>
      </c>
      <c r="C67" s="30">
        <f>+MIN($B$31,$B$43,$B$55,$B$67,$B$79)</f>
        <v>86.143270000000001</v>
      </c>
      <c r="D67" s="30">
        <f>+MAX($B$31,$B$43,$B$55,$B$67,$B$79)</f>
        <v>145.03350699999999</v>
      </c>
      <c r="E67" s="13">
        <f t="shared" si="0"/>
        <v>58.890236999999985</v>
      </c>
      <c r="G67" s="30"/>
      <c r="H67" s="13"/>
    </row>
    <row r="68" spans="1:8" x14ac:dyDescent="0.2">
      <c r="A68" s="1">
        <v>44652</v>
      </c>
      <c r="B68" s="10">
        <v>90.746359999999996</v>
      </c>
      <c r="C68" s="30">
        <f>+MIN($B$32,$B$44,$B$56,$B$68,$B$80)</f>
        <v>90.746359999999996</v>
      </c>
      <c r="D68" s="30">
        <f>+MAX($B$32,$B$44,$B$56,$B$68,$B$80)</f>
        <v>151.53379699999999</v>
      </c>
      <c r="E68" s="13">
        <f t="shared" si="0"/>
        <v>60.787436999999997</v>
      </c>
      <c r="G68" s="30"/>
      <c r="H68" s="13"/>
    </row>
    <row r="69" spans="1:8" x14ac:dyDescent="0.2">
      <c r="A69" s="1">
        <v>44682</v>
      </c>
      <c r="B69" s="10">
        <v>92.692076</v>
      </c>
      <c r="C69" s="30">
        <f>+MIN($B$33,$B$45,$B$57,$B$69,$B$81)</f>
        <v>92.692076</v>
      </c>
      <c r="D69" s="30">
        <f>+MAX($B$33,$B$45,$B$57,$B$69,$B$81)</f>
        <v>153.715913</v>
      </c>
      <c r="E69" s="13">
        <f t="shared" si="0"/>
        <v>61.023837</v>
      </c>
      <c r="G69" s="30"/>
      <c r="H69" s="13"/>
    </row>
    <row r="70" spans="1:8" x14ac:dyDescent="0.2">
      <c r="A70" s="1">
        <v>44713</v>
      </c>
      <c r="B70" s="10">
        <v>86.868606</v>
      </c>
      <c r="C70" s="30">
        <f>+MIN($B$34,$B$46,$B$58,$B$70,$B$82)</f>
        <v>86.868606</v>
      </c>
      <c r="D70" s="30">
        <f>+MAX($B$34,$B$46,$B$58,$B$70,$B$82)</f>
        <v>149.93521999999999</v>
      </c>
      <c r="E70" s="13">
        <f t="shared" si="0"/>
        <v>63.066613999999987</v>
      </c>
      <c r="G70" s="30"/>
      <c r="H70" s="13"/>
    </row>
    <row r="71" spans="1:8" x14ac:dyDescent="0.2">
      <c r="A71" s="1">
        <v>44743</v>
      </c>
      <c r="B71" s="10">
        <v>79.171988999999996</v>
      </c>
      <c r="C71" s="30">
        <f>+MIN($B$35,$B$47,$B$59,$B$71,$B$83)</f>
        <v>79.171988999999996</v>
      </c>
      <c r="D71" s="30">
        <f>+MAX($B$35,$B$47,$B$59,$B$71,$B$83)</f>
        <v>137.14856399999999</v>
      </c>
      <c r="E71" s="13">
        <f t="shared" si="0"/>
        <v>57.976574999999997</v>
      </c>
      <c r="G71" s="30"/>
      <c r="H71" s="13"/>
    </row>
    <row r="72" spans="1:8" x14ac:dyDescent="0.2">
      <c r="A72" s="1">
        <v>44774</v>
      </c>
      <c r="B72" s="10">
        <v>75.569913999999997</v>
      </c>
      <c r="C72" s="30">
        <f>+MIN($B$36,$B$48,$B$60,$B$72,$B$84)</f>
        <v>75.569913999999997</v>
      </c>
      <c r="D72" s="30">
        <f>+MAX($B$36,$B$48,$B$60,$B$72,$B$84)</f>
        <v>128.329733</v>
      </c>
      <c r="E72" s="13">
        <f t="shared" si="0"/>
        <v>52.759819000000007</v>
      </c>
      <c r="G72" s="30"/>
      <c r="H72" s="13"/>
    </row>
    <row r="73" spans="1:8" x14ac:dyDescent="0.2">
      <c r="A73" s="1">
        <v>44805</v>
      </c>
      <c r="B73" s="10">
        <v>79.354139000000004</v>
      </c>
      <c r="C73" s="30">
        <f>+MIN($B$37,$B$49,$B$61,$B$73,$B$85)</f>
        <v>77.475972999999996</v>
      </c>
      <c r="D73" s="30">
        <f>+MAX($B$37,$B$49,$B$61,$B$73,$B$85)</f>
        <v>127.90161999999999</v>
      </c>
      <c r="E73" s="13">
        <f t="shared" si="0"/>
        <v>50.425646999999998</v>
      </c>
      <c r="G73" s="30"/>
      <c r="H73" s="13"/>
    </row>
    <row r="74" spans="1:8" x14ac:dyDescent="0.2">
      <c r="A74" s="1">
        <v>44835</v>
      </c>
      <c r="B74" s="10">
        <v>87.342115000000007</v>
      </c>
      <c r="C74" s="30">
        <f>+MIN($B$38,$B$50,$B$62,$B$74,$B$86)</f>
        <v>81.879538999999994</v>
      </c>
      <c r="D74" s="30">
        <f>+MAX($B$38,$B$50,$B$62,$B$74,$B$86)</f>
        <v>132.05787000000001</v>
      </c>
      <c r="E74" s="13">
        <f t="shared" si="0"/>
        <v>50.178331000000014</v>
      </c>
      <c r="G74" s="30"/>
      <c r="H74" s="13"/>
    </row>
    <row r="75" spans="1:8" x14ac:dyDescent="0.2">
      <c r="A75" s="1">
        <v>44866</v>
      </c>
      <c r="B75" s="10">
        <v>93.202696000000003</v>
      </c>
      <c r="C75" s="30">
        <f>+MIN($B$39,$B$51,$B$63,$B$75,$B$87)</f>
        <v>89.191877000000005</v>
      </c>
      <c r="D75" s="30">
        <f>+MAX($B$39,$B$51,$B$63,$B$75,$B$87)</f>
        <v>134.522154</v>
      </c>
      <c r="E75" s="13">
        <f t="shared" si="0"/>
        <v>45.330276999999995</v>
      </c>
      <c r="G75" s="30"/>
      <c r="H75" s="13"/>
    </row>
    <row r="76" spans="1:8" x14ac:dyDescent="0.2">
      <c r="A76" s="1">
        <v>44896</v>
      </c>
      <c r="B76" s="10">
        <v>88.860583000000005</v>
      </c>
      <c r="C76" s="30">
        <f>+MIN($B$40,$B$52,$B$64,$B$76,$B$88)</f>
        <v>88.860583000000005</v>
      </c>
      <c r="D76" s="30">
        <f>+MAX($B$40,$B$52,$B$64,$B$76,$B$88)</f>
        <v>133.253379</v>
      </c>
      <c r="E76" s="13">
        <f t="shared" si="0"/>
        <v>44.39279599999999</v>
      </c>
      <c r="G76" s="30"/>
      <c r="H76" s="13"/>
    </row>
    <row r="77" spans="1:8" x14ac:dyDescent="0.2">
      <c r="A77" s="1">
        <v>44927</v>
      </c>
      <c r="B77" s="10">
        <v>92.713750000000005</v>
      </c>
      <c r="C77" s="30">
        <f>+MIN($B$29,$B$41,$B$53,$B$65,$B$77)</f>
        <v>84.541109000000006</v>
      </c>
      <c r="D77" s="30">
        <f>+MAX($B$29,$B$41,$B$53,$B$65,$B$77)</f>
        <v>134.134027</v>
      </c>
      <c r="E77" s="13">
        <f t="shared" si="0"/>
        <v>49.592917999999997</v>
      </c>
      <c r="G77" s="30"/>
      <c r="H77" s="13"/>
    </row>
    <row r="78" spans="1:8" x14ac:dyDescent="0.2">
      <c r="A78" s="1">
        <v>44958</v>
      </c>
      <c r="B78" s="10">
        <v>99.759538000000006</v>
      </c>
      <c r="C78" s="30">
        <f>+MIN($B$30,$B$42,$B$54,$B$66,$B$78)</f>
        <v>81.034187000000003</v>
      </c>
      <c r="D78" s="30">
        <f>+MAX($B$30,$B$42,$B$54,$B$66,$B$78)</f>
        <v>139.111548</v>
      </c>
      <c r="E78" s="13">
        <f t="shared" si="0"/>
        <v>58.077360999999996</v>
      </c>
      <c r="G78" s="30"/>
      <c r="H78" s="13"/>
    </row>
    <row r="79" spans="1:8" x14ac:dyDescent="0.2">
      <c r="A79" s="1">
        <v>44986</v>
      </c>
      <c r="B79" s="10">
        <v>109.04113700000001</v>
      </c>
      <c r="C79" s="30">
        <f>+MIN($B$31,$B$43,$B$55,$B$67,$B$79)</f>
        <v>86.143270000000001</v>
      </c>
      <c r="D79" s="30">
        <f>+MAX($B$31,$B$43,$B$55,$B$67,$B$79)</f>
        <v>145.03350699999999</v>
      </c>
      <c r="E79" s="13">
        <f t="shared" si="0"/>
        <v>58.890236999999985</v>
      </c>
      <c r="G79" s="30"/>
      <c r="H79" s="13"/>
    </row>
    <row r="80" spans="1:8" x14ac:dyDescent="0.2">
      <c r="A80" s="1">
        <v>45017</v>
      </c>
      <c r="B80" s="10">
        <v>119.67088800000001</v>
      </c>
      <c r="C80" s="30">
        <f>+MIN($B$32,$B$44,$B$56,$B$68,$B$80)</f>
        <v>90.746359999999996</v>
      </c>
      <c r="D80" s="30">
        <f>+MAX($B$32,$B$44,$B$56,$B$68,$B$80)</f>
        <v>151.53379699999999</v>
      </c>
      <c r="E80" s="13">
        <f t="shared" si="0"/>
        <v>60.787436999999997</v>
      </c>
      <c r="G80" s="30"/>
      <c r="H80" s="13"/>
    </row>
    <row r="81" spans="1:8" x14ac:dyDescent="0.2">
      <c r="A81" s="1">
        <v>45047</v>
      </c>
      <c r="B81" s="10">
        <v>128.00072900000001</v>
      </c>
      <c r="C81" s="30">
        <f>+MIN($B$33,$B$45,$B$57,$B$69,$B$81)</f>
        <v>92.692076</v>
      </c>
      <c r="D81" s="30">
        <f>+MAX($B$33,$B$45,$B$57,$B$69,$B$81)</f>
        <v>153.715913</v>
      </c>
      <c r="E81" s="13">
        <f t="shared" si="0"/>
        <v>61.023837</v>
      </c>
      <c r="G81" s="30"/>
      <c r="H81" s="13"/>
    </row>
    <row r="82" spans="1:8" x14ac:dyDescent="0.2">
      <c r="A82" s="1">
        <v>45078</v>
      </c>
      <c r="B82" s="10">
        <v>129.40445399999999</v>
      </c>
      <c r="C82" s="30">
        <f>+MIN($B$34,$B$46,$B$58,$B$70,$B$82)</f>
        <v>86.868606</v>
      </c>
      <c r="D82" s="30">
        <f>+MAX($B$34,$B$46,$B$58,$B$70,$B$82)</f>
        <v>149.93521999999999</v>
      </c>
      <c r="E82" s="13">
        <f t="shared" si="0"/>
        <v>63.066613999999987</v>
      </c>
      <c r="G82" s="30"/>
      <c r="H82" s="13"/>
    </row>
    <row r="83" spans="1:8" x14ac:dyDescent="0.2">
      <c r="A83" s="1">
        <v>45108</v>
      </c>
      <c r="B83" s="10">
        <v>123.131169</v>
      </c>
      <c r="C83" s="30">
        <f>+MIN($B$35,$B$47,$B$59,$B$71,$B$83)</f>
        <v>79.171988999999996</v>
      </c>
      <c r="D83" s="30">
        <f>+MAX($B$35,$B$47,$B$59,$B$71,$B$83)</f>
        <v>137.14856399999999</v>
      </c>
      <c r="E83" s="13">
        <f t="shared" si="0"/>
        <v>57.976574999999997</v>
      </c>
      <c r="G83" s="30"/>
      <c r="H83" s="13"/>
    </row>
    <row r="84" spans="1:8" x14ac:dyDescent="0.2">
      <c r="A84" s="1">
        <v>45139</v>
      </c>
      <c r="B84" s="10">
        <v>118.11288999999999</v>
      </c>
      <c r="C84" s="30">
        <f>+MIN($B$36,$B$48,$B$60,$B$72,$B$84)</f>
        <v>75.569913999999997</v>
      </c>
      <c r="D84" s="30">
        <f>+MAX($B$36,$B$48,$B$60,$B$72,$B$84)</f>
        <v>128.329733</v>
      </c>
      <c r="E84" s="13">
        <f t="shared" si="0"/>
        <v>52.759819000000007</v>
      </c>
      <c r="G84" s="30"/>
      <c r="H84" s="13"/>
    </row>
    <row r="85" spans="1:8" x14ac:dyDescent="0.2">
      <c r="A85" s="1">
        <v>45170</v>
      </c>
      <c r="B85" s="10">
        <v>118.27091799999999</v>
      </c>
      <c r="C85" s="30">
        <f>+MIN($B$37,$B$49,$B$61,$B$73,$B$85)</f>
        <v>77.475972999999996</v>
      </c>
      <c r="D85" s="30">
        <f>+MAX($B$37,$B$49,$B$61,$B$73,$B$85)</f>
        <v>127.90161999999999</v>
      </c>
      <c r="E85" s="13">
        <f t="shared" si="0"/>
        <v>50.425646999999998</v>
      </c>
      <c r="G85" s="30"/>
      <c r="H85" s="13"/>
    </row>
    <row r="86" spans="1:8" x14ac:dyDescent="0.2">
      <c r="A86" s="1">
        <v>45200</v>
      </c>
      <c r="B86" s="10">
        <v>123.265111</v>
      </c>
      <c r="C86" s="30">
        <f>+MIN($B$38,$B$50,$B$62,$B$74,$B$86)</f>
        <v>81.879538999999994</v>
      </c>
      <c r="D86" s="30">
        <f>+MAX($B$38,$B$50,$B$62,$B$74,$B$86)</f>
        <v>132.05787000000001</v>
      </c>
      <c r="E86" s="13">
        <f t="shared" si="0"/>
        <v>50.178331000000014</v>
      </c>
      <c r="G86" s="30"/>
      <c r="H86" s="13"/>
    </row>
    <row r="87" spans="1:8" x14ac:dyDescent="0.2">
      <c r="A87" s="1">
        <v>45231</v>
      </c>
      <c r="B87" s="10">
        <v>131.20806200000001</v>
      </c>
      <c r="C87" s="30">
        <f>+MIN($B$39,$B$51,$B$63,$B$75,$B$87)</f>
        <v>89.191877000000005</v>
      </c>
      <c r="D87" s="30">
        <f>+MAX($B$39,$B$51,$B$63,$B$75,$B$87)</f>
        <v>134.522154</v>
      </c>
      <c r="E87" s="13">
        <f t="shared" si="0"/>
        <v>45.330276999999995</v>
      </c>
      <c r="G87" s="30"/>
      <c r="H87" s="13"/>
    </row>
    <row r="88" spans="1:8" x14ac:dyDescent="0.2">
      <c r="A88" s="1">
        <v>45261</v>
      </c>
      <c r="B88" s="10">
        <v>133.253379</v>
      </c>
      <c r="C88" s="30">
        <f>+MIN($B$40,$B$52,$B$64,$B$76,$B$88)</f>
        <v>88.860583000000005</v>
      </c>
      <c r="D88" s="30">
        <f>+MAX($B$40,$B$52,$B$64,$B$76,$B$88)</f>
        <v>133.253379</v>
      </c>
      <c r="E88" s="13">
        <f t="shared" si="0"/>
        <v>44.39279599999999</v>
      </c>
      <c r="G88" s="30"/>
      <c r="H88" s="13"/>
    </row>
    <row r="89" spans="1:8" x14ac:dyDescent="0.2">
      <c r="A89" s="1">
        <v>45292</v>
      </c>
      <c r="B89" s="10">
        <v>124.175269</v>
      </c>
      <c r="C89" s="30">
        <f>+MIN($B$29,$B$41,$B$53,$B$65,$B$77)</f>
        <v>84.541109000000006</v>
      </c>
      <c r="D89" s="30">
        <f>+MAX($B$29,$B$41,$B$53,$B$65,$B$77)</f>
        <v>134.134027</v>
      </c>
      <c r="E89" s="13">
        <f t="shared" si="0"/>
        <v>49.592917999999997</v>
      </c>
      <c r="G89" s="30"/>
      <c r="H89" s="13"/>
    </row>
    <row r="90" spans="1:8" x14ac:dyDescent="0.2">
      <c r="A90" s="1">
        <v>45323</v>
      </c>
      <c r="B90" s="10">
        <v>129.33008799999999</v>
      </c>
      <c r="C90" s="30">
        <f>+MIN($B$30,$B$42,$B$54,$B$66,$B$78)</f>
        <v>81.034187000000003</v>
      </c>
      <c r="D90" s="30">
        <f>+MAX($B$30,$B$42,$B$54,$B$66,$B$78)</f>
        <v>139.111548</v>
      </c>
      <c r="E90" s="13">
        <f t="shared" si="0"/>
        <v>58.077360999999996</v>
      </c>
      <c r="G90" s="30"/>
      <c r="H90" s="13"/>
    </row>
    <row r="91" spans="1:8" x14ac:dyDescent="0.2">
      <c r="A91" s="1">
        <v>45352</v>
      </c>
      <c r="B91" s="10">
        <v>135.676748</v>
      </c>
      <c r="C91" s="30">
        <f>+MIN($B$31,$B$43,$B$55,$B$67,$B$79)</f>
        <v>86.143270000000001</v>
      </c>
      <c r="D91" s="30">
        <f>+MAX($B$31,$B$43,$B$55,$B$67,$B$79)</f>
        <v>145.03350699999999</v>
      </c>
      <c r="E91" s="13">
        <f t="shared" si="0"/>
        <v>58.890236999999985</v>
      </c>
      <c r="G91" s="30"/>
      <c r="H91" s="13"/>
    </row>
    <row r="92" spans="1:8" x14ac:dyDescent="0.2">
      <c r="A92" s="1">
        <v>45383</v>
      </c>
      <c r="B92" s="10">
        <v>139.00797900000001</v>
      </c>
      <c r="C92" s="30">
        <f>+MIN($B$32,$B$44,$B$56,$B$68,$B$80)</f>
        <v>90.746359999999996</v>
      </c>
      <c r="D92" s="30">
        <f>+MAX($B$32,$B$44,$B$56,$B$68,$B$80)</f>
        <v>151.53379699999999</v>
      </c>
      <c r="E92" s="13">
        <f t="shared" si="0"/>
        <v>60.787436999999997</v>
      </c>
      <c r="G92" s="30"/>
      <c r="H92" s="13"/>
    </row>
    <row r="93" spans="1:8" x14ac:dyDescent="0.2">
      <c r="A93" s="1">
        <v>45413</v>
      </c>
      <c r="B93" s="10">
        <v>139.984576</v>
      </c>
      <c r="C93" s="30">
        <f>+MIN($B$33,$B$45,$B$57,$B$69,$B$81)</f>
        <v>92.692076</v>
      </c>
      <c r="D93" s="30">
        <f>+MAX($B$33,$B$45,$B$57,$B$69,$B$81)</f>
        <v>153.715913</v>
      </c>
      <c r="E93" s="13">
        <f t="shared" ref="E93:E112" si="1">D93-C93</f>
        <v>61.023837</v>
      </c>
      <c r="G93" s="30"/>
      <c r="H93" s="13"/>
    </row>
    <row r="94" spans="1:8" x14ac:dyDescent="0.2">
      <c r="A94" s="1">
        <v>45444</v>
      </c>
      <c r="B94" s="10">
        <v>135.36620400000001</v>
      </c>
      <c r="C94" s="30">
        <f>+MIN($B$34,$B$46,$B$58,$B$70,$B$82)</f>
        <v>86.868606</v>
      </c>
      <c r="D94" s="30">
        <f>+MAX($B$34,$B$46,$B$58,$B$70,$B$82)</f>
        <v>149.93521999999999</v>
      </c>
      <c r="E94" s="13">
        <f t="shared" si="1"/>
        <v>63.066613999999987</v>
      </c>
      <c r="G94" s="30"/>
      <c r="H94" s="13"/>
    </row>
    <row r="95" spans="1:8" x14ac:dyDescent="0.2">
      <c r="A95" s="1">
        <v>45474</v>
      </c>
      <c r="B95" s="10">
        <v>127.492639</v>
      </c>
      <c r="C95" s="30">
        <f>+MIN($B$35,$B$47,$B$59,$B$71,$B$83)</f>
        <v>79.171988999999996</v>
      </c>
      <c r="D95" s="30">
        <f>+MAX($B$35,$B$47,$B$59,$B$71,$B$83)</f>
        <v>137.14856399999999</v>
      </c>
      <c r="E95" s="13">
        <f t="shared" si="1"/>
        <v>57.976574999999997</v>
      </c>
      <c r="G95" s="30"/>
      <c r="H95" s="13"/>
    </row>
    <row r="96" spans="1:8" x14ac:dyDescent="0.2">
      <c r="A96" s="1">
        <v>45505</v>
      </c>
      <c r="B96" s="10">
        <v>121.85675999999999</v>
      </c>
      <c r="C96" s="30">
        <f>+MIN($B$36,$B$48,$B$60,$B$72,$B$84)</f>
        <v>75.569913999999997</v>
      </c>
      <c r="D96" s="30">
        <f>+MAX($B$36,$B$48,$B$60,$B$72,$B$84)</f>
        <v>128.329733</v>
      </c>
      <c r="E96" s="13">
        <f t="shared" si="1"/>
        <v>52.759819000000007</v>
      </c>
      <c r="G96" s="30"/>
      <c r="H96" s="13"/>
    </row>
    <row r="97" spans="1:8" x14ac:dyDescent="0.2">
      <c r="A97" s="1">
        <v>45536</v>
      </c>
      <c r="B97" s="10">
        <v>122.752286</v>
      </c>
      <c r="C97" s="30">
        <f>+MIN($B$37,$B$49,$B$61,$B$73,$B$85)</f>
        <v>77.475972999999996</v>
      </c>
      <c r="D97" s="30">
        <f>+MAX($B$37,$B$49,$B$61,$B$73,$B$85)</f>
        <v>127.90161999999999</v>
      </c>
      <c r="E97" s="13">
        <f t="shared" si="1"/>
        <v>50.425646999999998</v>
      </c>
      <c r="G97" s="30"/>
      <c r="H97" s="13"/>
    </row>
    <row r="98" spans="1:8" x14ac:dyDescent="0.2">
      <c r="A98" s="1">
        <v>45566</v>
      </c>
      <c r="B98" s="10">
        <v>131.5308</v>
      </c>
      <c r="C98" s="30">
        <f>+MIN($B$38,$B$50,$B$62,$B$74,$B$86)</f>
        <v>81.879538999999994</v>
      </c>
      <c r="D98" s="30">
        <f>+MAX($B$38,$B$50,$B$62,$B$74,$B$86)</f>
        <v>132.05787000000001</v>
      </c>
      <c r="E98" s="13">
        <f t="shared" si="1"/>
        <v>50.178331000000014</v>
      </c>
      <c r="G98" s="30"/>
      <c r="H98" s="13"/>
    </row>
    <row r="99" spans="1:8" x14ac:dyDescent="0.2">
      <c r="A99" s="1">
        <v>45597</v>
      </c>
      <c r="B99" s="10">
        <v>137.96170000000001</v>
      </c>
      <c r="C99" s="30">
        <f>+MIN($B$39,$B$51,$B$63,$B$75,$B$87)</f>
        <v>89.191877000000005</v>
      </c>
      <c r="D99" s="30">
        <f>+MAX($B$39,$B$51,$B$63,$B$75,$B$87)</f>
        <v>134.522154</v>
      </c>
      <c r="E99" s="13">
        <f t="shared" si="1"/>
        <v>45.330276999999995</v>
      </c>
      <c r="G99" s="30"/>
      <c r="H99" s="13"/>
    </row>
    <row r="100" spans="1:8" x14ac:dyDescent="0.2">
      <c r="A100" s="1">
        <v>45627</v>
      </c>
      <c r="B100" s="10">
        <v>130.53890000000001</v>
      </c>
      <c r="C100" s="30">
        <f>+MIN($B$40,$B$52,$B$64,$B$76,$B$88)</f>
        <v>88.860583000000005</v>
      </c>
      <c r="D100" s="30">
        <f>+MAX($B$40,$B$52,$B$64,$B$76,$B$88)</f>
        <v>133.253379</v>
      </c>
      <c r="E100" s="13">
        <f t="shared" si="1"/>
        <v>44.39279599999999</v>
      </c>
      <c r="G100" s="30"/>
      <c r="H100" s="13"/>
    </row>
    <row r="101" spans="1:8" x14ac:dyDescent="0.2">
      <c r="A101" s="1">
        <v>45658</v>
      </c>
      <c r="B101" s="10">
        <v>119.90560000000001</v>
      </c>
      <c r="C101" s="30">
        <f>+MIN($B$29,$B$41,$B$53,$B$65,$B$77)</f>
        <v>84.541109000000006</v>
      </c>
      <c r="D101" s="13">
        <f>+MAX($B$29,$B$41,$B$53,$B$65,$B$77)</f>
        <v>134.134027</v>
      </c>
      <c r="E101" s="13">
        <f t="shared" si="1"/>
        <v>49.592917999999997</v>
      </c>
      <c r="G101" s="30"/>
      <c r="H101" s="13"/>
    </row>
    <row r="102" spans="1:8" x14ac:dyDescent="0.2">
      <c r="A102" s="1">
        <v>45689</v>
      </c>
      <c r="B102" s="10">
        <v>118.0136</v>
      </c>
      <c r="C102" s="30">
        <f>+MIN($B$30,$B$42,$B$54,$B$66,$B$78)</f>
        <v>81.034187000000003</v>
      </c>
      <c r="D102" s="13">
        <f>+MAX($B$30,$B$42,$B$54,$B$66,$B$78)</f>
        <v>139.111548</v>
      </c>
      <c r="E102" s="13">
        <f t="shared" si="1"/>
        <v>58.077360999999996</v>
      </c>
      <c r="G102" s="30"/>
      <c r="H102" s="13"/>
    </row>
    <row r="103" spans="1:8" x14ac:dyDescent="0.2">
      <c r="A103" s="1">
        <v>45717</v>
      </c>
      <c r="B103" s="10">
        <v>126.4853</v>
      </c>
      <c r="C103" s="30">
        <f>+MIN($B$31,$B$43,$B$55,$B$67,$B$79)</f>
        <v>86.143270000000001</v>
      </c>
      <c r="D103" s="13">
        <f>+MAX($B$31,$B$43,$B$55,$B$67,$B$79)</f>
        <v>145.03350699999999</v>
      </c>
      <c r="E103" s="13">
        <f t="shared" si="1"/>
        <v>58.890236999999985</v>
      </c>
      <c r="G103" s="30"/>
      <c r="H103" s="13"/>
    </row>
    <row r="104" spans="1:8" x14ac:dyDescent="0.2">
      <c r="A104" s="1">
        <v>45748</v>
      </c>
      <c r="B104" s="10">
        <v>134.06049999999999</v>
      </c>
      <c r="C104" s="30">
        <f>+MIN($B$32,$B$44,$B$56,$B$68,$B$80)</f>
        <v>90.746359999999996</v>
      </c>
      <c r="D104" s="13">
        <f>+MAX($B$32,$B$44,$B$56,$B$68,$B$80)</f>
        <v>151.53379699999999</v>
      </c>
      <c r="E104" s="13">
        <f t="shared" si="1"/>
        <v>60.787436999999997</v>
      </c>
      <c r="G104" s="30"/>
      <c r="H104" s="13"/>
    </row>
    <row r="105" spans="1:8" x14ac:dyDescent="0.2">
      <c r="A105" s="1">
        <v>45778</v>
      </c>
      <c r="B105" s="10">
        <v>138.60419999999999</v>
      </c>
      <c r="C105" s="30">
        <f>+MIN($B$33,$B$45,$B$57,$B$69,$B$81)</f>
        <v>92.692076</v>
      </c>
      <c r="D105" s="13">
        <f>+MAX($B$33,$B$45,$B$57,$B$69,$B$81)</f>
        <v>153.715913</v>
      </c>
      <c r="E105" s="13">
        <f t="shared" si="1"/>
        <v>61.023837</v>
      </c>
      <c r="G105" s="30"/>
      <c r="H105" s="13"/>
    </row>
    <row r="106" spans="1:8" x14ac:dyDescent="0.2">
      <c r="A106" s="1">
        <v>45809</v>
      </c>
      <c r="B106" s="10">
        <v>132.96430000000001</v>
      </c>
      <c r="C106" s="30">
        <f>+MIN($B$34,$B$46,$B$58,$B$70,$B$82)</f>
        <v>86.868606</v>
      </c>
      <c r="D106" s="13">
        <f>+MAX($B$34,$B$46,$B$58,$B$70,$B$82)</f>
        <v>149.93521999999999</v>
      </c>
      <c r="E106" s="13">
        <f t="shared" si="1"/>
        <v>63.066613999999987</v>
      </c>
      <c r="G106" s="30"/>
      <c r="H106" s="13"/>
    </row>
    <row r="107" spans="1:8" x14ac:dyDescent="0.2">
      <c r="A107" s="1">
        <v>45839</v>
      </c>
      <c r="B107" s="10">
        <v>120.17140000000001</v>
      </c>
      <c r="C107" s="30">
        <f>+MIN($B$35,$B$47,$B$59,$B$71,$B$83)</f>
        <v>79.171988999999996</v>
      </c>
      <c r="D107" s="13">
        <f>+MAX($B$35,$B$47,$B$59,$B$71,$B$83)</f>
        <v>137.14856399999999</v>
      </c>
      <c r="E107" s="13">
        <f t="shared" si="1"/>
        <v>57.976574999999997</v>
      </c>
      <c r="G107" s="30"/>
      <c r="H107" s="13"/>
    </row>
    <row r="108" spans="1:8" x14ac:dyDescent="0.2">
      <c r="A108" s="1">
        <v>45870</v>
      </c>
      <c r="B108" s="10">
        <v>110.9606</v>
      </c>
      <c r="C108" s="30">
        <f>+MIN($B$36,$B$48,$B$60,$B$72,$B$84)</f>
        <v>75.569913999999997</v>
      </c>
      <c r="D108" s="13">
        <f>+MAX($B$36,$B$48,$B$60,$B$72,$B$84)</f>
        <v>128.329733</v>
      </c>
      <c r="E108" s="13">
        <f t="shared" si="1"/>
        <v>52.759819000000007</v>
      </c>
      <c r="G108" s="30"/>
      <c r="H108" s="13"/>
    </row>
    <row r="109" spans="1:8" x14ac:dyDescent="0.2">
      <c r="A109" s="1">
        <v>45901</v>
      </c>
      <c r="B109" s="10">
        <v>107.4118</v>
      </c>
      <c r="C109" s="30">
        <f>+MIN($B$37,$B$49,$B$61,$B$73,$B$85)</f>
        <v>77.475972999999996</v>
      </c>
      <c r="D109" s="13">
        <f>+MAX($B$37,$B$49,$B$61,$B$73,$B$85)</f>
        <v>127.90161999999999</v>
      </c>
      <c r="E109" s="13">
        <f t="shared" si="1"/>
        <v>50.425646999999998</v>
      </c>
      <c r="G109" s="30"/>
      <c r="H109" s="13"/>
    </row>
    <row r="110" spans="1:8" x14ac:dyDescent="0.2">
      <c r="A110" s="1">
        <v>45931</v>
      </c>
      <c r="B110" s="10">
        <v>110.33029999999999</v>
      </c>
      <c r="C110" s="30">
        <f>+MIN($B$38,$B$50,$B$62,$B$74,$B$86)</f>
        <v>81.879538999999994</v>
      </c>
      <c r="D110" s="13">
        <f>+MAX($B$38,$B$50,$B$62,$B$74,$B$86)</f>
        <v>132.05787000000001</v>
      </c>
      <c r="E110" s="13">
        <f t="shared" si="1"/>
        <v>50.178331000000014</v>
      </c>
      <c r="G110" s="30"/>
      <c r="H110" s="13"/>
    </row>
    <row r="111" spans="1:8" x14ac:dyDescent="0.2">
      <c r="A111" s="1">
        <v>45962</v>
      </c>
      <c r="B111" s="10">
        <v>109.9729</v>
      </c>
      <c r="C111" s="30">
        <f>+MIN($B$39,$B$51,$B$63,$B$75,$B$87)</f>
        <v>89.191877000000005</v>
      </c>
      <c r="D111" s="13">
        <f>+MAX($B$39,$B$51,$B$63,$B$75,$B$87)</f>
        <v>134.522154</v>
      </c>
      <c r="E111" s="13">
        <f t="shared" si="1"/>
        <v>45.330276999999995</v>
      </c>
      <c r="G111" s="30"/>
      <c r="H111" s="13"/>
    </row>
    <row r="112" spans="1:8" x14ac:dyDescent="0.2">
      <c r="A112" s="48">
        <v>45992</v>
      </c>
      <c r="B112" s="54">
        <v>99.982810000000001</v>
      </c>
      <c r="C112" s="53">
        <f>+MIN($B$40,$B$52,$B$64,$B$76,$B$88)</f>
        <v>88.860583000000005</v>
      </c>
      <c r="D112" s="52">
        <f>+MAX($B$40,$B$52,$B$64,$B$76,$B$88)</f>
        <v>133.253379</v>
      </c>
      <c r="E112" s="52">
        <f t="shared" si="1"/>
        <v>44.39279599999999</v>
      </c>
      <c r="G112" s="30"/>
      <c r="H112" s="13"/>
    </row>
    <row r="113" spans="1:2" x14ac:dyDescent="0.2">
      <c r="A113" s="278" t="s">
        <v>1007</v>
      </c>
    </row>
    <row r="114" spans="1:2" x14ac:dyDescent="0.2">
      <c r="A114" t="s">
        <v>1021</v>
      </c>
    </row>
    <row r="115" spans="1:2" x14ac:dyDescent="0.2">
      <c r="A115" s="287" t="s">
        <v>1011</v>
      </c>
    </row>
    <row r="116" spans="1:2" x14ac:dyDescent="0.2">
      <c r="A116" s="3"/>
      <c r="B116" s="58" t="s">
        <v>342</v>
      </c>
    </row>
    <row r="117" spans="1:2" x14ac:dyDescent="0.2">
      <c r="A117" s="13">
        <v>71</v>
      </c>
      <c r="B117">
        <v>0</v>
      </c>
    </row>
    <row r="118" spans="1:2" x14ac:dyDescent="0.2">
      <c r="A118" s="13">
        <v>71</v>
      </c>
      <c r="B118">
        <v>1</v>
      </c>
    </row>
  </sheetData>
  <mergeCells count="3">
    <mergeCell ref="C26:E26"/>
    <mergeCell ref="B25:E25"/>
    <mergeCell ref="C27:E27"/>
  </mergeCells>
  <phoneticPr fontId="0" type="noConversion"/>
  <hyperlinks>
    <hyperlink ref="A3" location="Contents!A1" display="Return to Contents" xr:uid="{00000000-0004-0000-2300-000000000000}"/>
  </hyperlinks>
  <pageMargins left="0.75" right="0.75" top="1" bottom="1" header="0.5" footer="0.5"/>
  <pageSetup scale="50" fitToHeight="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9">
    <pageSetUpPr fitToPage="1"/>
  </sheetPr>
  <dimension ref="A1:S164"/>
  <sheetViews>
    <sheetView workbookViewId="0"/>
  </sheetViews>
  <sheetFormatPr defaultRowHeight="12.75" x14ac:dyDescent="0.2"/>
  <cols>
    <col min="2" max="3" width="9.28515625" style="5"/>
    <col min="17" max="17" width="14.28515625" customWidth="1"/>
    <col min="18" max="18" width="10.42578125" customWidth="1"/>
  </cols>
  <sheetData>
    <row r="1" spans="1:18" x14ac:dyDescent="0.2">
      <c r="B1"/>
      <c r="C1"/>
    </row>
    <row r="2" spans="1:18" ht="15.75" x14ac:dyDescent="0.25">
      <c r="A2" s="31" t="s">
        <v>977</v>
      </c>
      <c r="B2"/>
      <c r="C2"/>
    </row>
    <row r="3" spans="1:18" x14ac:dyDescent="0.2">
      <c r="A3" s="16" t="s">
        <v>16</v>
      </c>
      <c r="B3"/>
      <c r="C3"/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43"/>
    </row>
    <row r="6" spans="1:18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Q6" s="181" t="s">
        <v>93</v>
      </c>
      <c r="R6" s="170" t="s">
        <v>362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Q7" s="177" t="s">
        <v>94</v>
      </c>
      <c r="R7" s="171" t="s">
        <v>363</v>
      </c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Q8" s="177" t="s">
        <v>602</v>
      </c>
      <c r="R8" s="171" t="s">
        <v>601</v>
      </c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Q9" s="177" t="s">
        <v>603</v>
      </c>
      <c r="R9" s="171" t="s">
        <v>600</v>
      </c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Q10" s="177" t="s">
        <v>604</v>
      </c>
      <c r="R10" s="171" t="s">
        <v>605</v>
      </c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Q11" s="177" t="s">
        <v>96</v>
      </c>
      <c r="R11" s="171" t="s">
        <v>364</v>
      </c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Q12" s="176" t="s">
        <v>455</v>
      </c>
      <c r="R12" s="171" t="s">
        <v>365</v>
      </c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Q13" s="177" t="s">
        <v>85</v>
      </c>
      <c r="R13" s="171" t="s">
        <v>366</v>
      </c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Q14" s="182" t="s">
        <v>86</v>
      </c>
      <c r="R14" s="173" t="s">
        <v>367</v>
      </c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9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9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9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9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9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9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9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9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9" x14ac:dyDescent="0.2">
      <c r="C25"/>
      <c r="E25" s="35" t="s">
        <v>88</v>
      </c>
      <c r="F25" s="35"/>
      <c r="G25" s="35"/>
      <c r="H25" s="35"/>
      <c r="J25" s="35"/>
      <c r="K25" s="35" t="s">
        <v>369</v>
      </c>
      <c r="L25" s="35"/>
      <c r="M25" s="35"/>
      <c r="N25" s="35"/>
    </row>
    <row r="26" spans="1:19" x14ac:dyDescent="0.2">
      <c r="A26" s="8"/>
      <c r="B26" s="69" t="s">
        <v>87</v>
      </c>
      <c r="C26" s="184">
        <v>2021</v>
      </c>
      <c r="D26" s="184">
        <v>2022</v>
      </c>
      <c r="E26" s="36">
        <v>2023</v>
      </c>
      <c r="F26" s="36">
        <v>2024</v>
      </c>
      <c r="G26" s="36">
        <v>2025</v>
      </c>
      <c r="H26" s="187"/>
      <c r="I26" s="65">
        <v>2022</v>
      </c>
      <c r="J26" s="65">
        <v>2023</v>
      </c>
      <c r="K26" s="65">
        <v>2024</v>
      </c>
      <c r="L26" s="65">
        <v>2025</v>
      </c>
    </row>
    <row r="27" spans="1:19" x14ac:dyDescent="0.2">
      <c r="B27" s="6" t="s">
        <v>93</v>
      </c>
      <c r="C27" s="14">
        <v>0.85840748</v>
      </c>
      <c r="D27" s="14">
        <v>0.86933893200000001</v>
      </c>
      <c r="E27" s="14">
        <v>0.83594797700000001</v>
      </c>
      <c r="F27" s="14">
        <v>0.83021069999999997</v>
      </c>
      <c r="G27" s="14">
        <v>0.89923540000000002</v>
      </c>
      <c r="I27" s="14">
        <f t="shared" ref="I27:I33" si="0">D27-C27</f>
        <v>1.0931452000000008E-2</v>
      </c>
      <c r="J27" s="14">
        <f t="shared" ref="J27:J33" si="1">E27-D27</f>
        <v>-3.3390955E-2</v>
      </c>
      <c r="K27" s="14">
        <f t="shared" ref="K27:K33" si="2">F27-E27</f>
        <v>-5.7372770000000406E-3</v>
      </c>
      <c r="L27" s="14">
        <f t="shared" ref="L27:L33" si="3">G27-F27</f>
        <v>6.902470000000005E-2</v>
      </c>
    </row>
    <row r="28" spans="1:19" x14ac:dyDescent="0.2">
      <c r="B28" s="2" t="s">
        <v>94</v>
      </c>
      <c r="C28" s="14">
        <v>1.9793580019999999</v>
      </c>
      <c r="D28" s="14">
        <v>2.0018416879999998</v>
      </c>
      <c r="E28" s="14">
        <v>1.930932455</v>
      </c>
      <c r="F28" s="14">
        <v>1.90047823</v>
      </c>
      <c r="G28" s="14">
        <v>2.0206255999999998</v>
      </c>
      <c r="I28" s="14">
        <f t="shared" si="0"/>
        <v>2.2483685999999947E-2</v>
      </c>
      <c r="J28" s="14">
        <f t="shared" si="1"/>
        <v>-7.0909232999999849E-2</v>
      </c>
      <c r="K28" s="14">
        <f t="shared" si="2"/>
        <v>-3.0454224999999946E-2</v>
      </c>
      <c r="L28" s="14">
        <f t="shared" si="3"/>
        <v>0.12014736999999975</v>
      </c>
      <c r="O28" s="14"/>
      <c r="P28" s="14"/>
      <c r="S28" s="14"/>
    </row>
    <row r="29" spans="1:19" x14ac:dyDescent="0.2">
      <c r="B29" s="2" t="s">
        <v>95</v>
      </c>
      <c r="C29" s="14">
        <v>2.3308730613499997</v>
      </c>
      <c r="D29" s="14">
        <v>2.4326810279700002</v>
      </c>
      <c r="E29" s="14">
        <v>2.6565554199300001</v>
      </c>
      <c r="F29" s="14">
        <v>2.7832555014700002</v>
      </c>
      <c r="G29" s="14">
        <v>2.8084354999999999</v>
      </c>
      <c r="I29" s="14">
        <f t="shared" si="0"/>
        <v>0.10180796662000047</v>
      </c>
      <c r="J29" s="14">
        <f t="shared" si="1"/>
        <v>0.22387439195999992</v>
      </c>
      <c r="K29" s="14">
        <f t="shared" si="2"/>
        <v>0.12670008154000012</v>
      </c>
      <c r="L29" s="14">
        <f t="shared" si="3"/>
        <v>2.5179998529999637E-2</v>
      </c>
      <c r="O29" s="14"/>
      <c r="P29" s="14"/>
      <c r="Q29" s="14"/>
      <c r="R29" s="14"/>
      <c r="S29" s="14"/>
    </row>
    <row r="30" spans="1:19" x14ac:dyDescent="0.2">
      <c r="B30" s="2" t="s">
        <v>96</v>
      </c>
      <c r="C30" s="14">
        <v>1.2894539181</v>
      </c>
      <c r="D30" s="14">
        <v>1.4807883492</v>
      </c>
      <c r="E30" s="14">
        <v>1.4361092893</v>
      </c>
      <c r="F30" s="14">
        <v>1.5306208534000001</v>
      </c>
      <c r="G30" s="14">
        <v>1.5967864000000001</v>
      </c>
      <c r="I30" s="14">
        <f t="shared" si="0"/>
        <v>0.19133443110000004</v>
      </c>
      <c r="J30" s="14">
        <f t="shared" si="1"/>
        <v>-4.4679059899999984E-2</v>
      </c>
      <c r="K30" s="14">
        <f t="shared" si="2"/>
        <v>9.4511564100000056E-2</v>
      </c>
      <c r="L30" s="14">
        <f t="shared" si="3"/>
        <v>6.6165546599999958E-2</v>
      </c>
      <c r="O30" s="14"/>
      <c r="P30" s="14"/>
      <c r="Q30" s="14"/>
      <c r="R30" s="14"/>
      <c r="S30" s="14"/>
    </row>
    <row r="31" spans="1:19" x14ac:dyDescent="0.2">
      <c r="B31" s="57" t="s">
        <v>455</v>
      </c>
      <c r="C31" s="14">
        <v>0.43026730200000002</v>
      </c>
      <c r="D31" s="14">
        <v>0.412328782</v>
      </c>
      <c r="E31" s="14">
        <v>0.39417160200000001</v>
      </c>
      <c r="F31" s="14">
        <v>0.38291482999999998</v>
      </c>
      <c r="G31" s="14">
        <v>0.37838040000000001</v>
      </c>
      <c r="I31" s="14">
        <f t="shared" si="0"/>
        <v>-1.7938520000000013E-2</v>
      </c>
      <c r="J31" s="14">
        <f t="shared" si="1"/>
        <v>-1.8157179999999995E-2</v>
      </c>
      <c r="K31" s="14">
        <f t="shared" si="2"/>
        <v>-1.1256772000000026E-2</v>
      </c>
      <c r="L31" s="14">
        <f t="shared" si="3"/>
        <v>-4.5344299999999782E-3</v>
      </c>
      <c r="O31" s="14"/>
      <c r="P31" s="14"/>
      <c r="Q31" s="14"/>
      <c r="R31" s="14"/>
      <c r="S31" s="14"/>
    </row>
    <row r="32" spans="1:19" x14ac:dyDescent="0.2">
      <c r="B32" s="2" t="s">
        <v>85</v>
      </c>
      <c r="C32" s="14">
        <v>0.118007133</v>
      </c>
      <c r="D32" s="14">
        <v>0.118388603</v>
      </c>
      <c r="E32" s="14">
        <v>0.119345564</v>
      </c>
      <c r="F32" s="14">
        <v>0.118535865</v>
      </c>
      <c r="G32" s="14">
        <v>0.11766503</v>
      </c>
      <c r="I32" s="14">
        <f t="shared" si="0"/>
        <v>3.8146999999999487E-4</v>
      </c>
      <c r="J32" s="14">
        <f t="shared" si="1"/>
        <v>9.5696100000000617E-4</v>
      </c>
      <c r="K32" s="14">
        <f t="shared" si="2"/>
        <v>-8.0969899999999706E-4</v>
      </c>
      <c r="L32" s="14">
        <f t="shared" si="3"/>
        <v>-8.7083500000000036E-4</v>
      </c>
      <c r="Q32" s="14"/>
      <c r="R32" s="14"/>
    </row>
    <row r="33" spans="1:19" x14ac:dyDescent="0.2">
      <c r="A33" s="8"/>
      <c r="B33" s="4" t="s">
        <v>86</v>
      </c>
      <c r="C33" s="51">
        <v>0.62686268995000005</v>
      </c>
      <c r="D33" s="51">
        <v>0.76456267930999999</v>
      </c>
      <c r="E33" s="51">
        <v>0.88032545205000001</v>
      </c>
      <c r="F33" s="51">
        <v>1.099587364</v>
      </c>
      <c r="G33" s="51">
        <v>1.3752985</v>
      </c>
      <c r="H33" s="8"/>
      <c r="I33" s="51">
        <f t="shared" si="0"/>
        <v>0.13769998935999994</v>
      </c>
      <c r="J33" s="51">
        <f t="shared" si="1"/>
        <v>0.11576277274000002</v>
      </c>
      <c r="K33" s="51">
        <f t="shared" si="2"/>
        <v>0.21926191195</v>
      </c>
      <c r="L33" s="51">
        <f t="shared" si="3"/>
        <v>0.27571113599999997</v>
      </c>
      <c r="O33" s="442"/>
      <c r="P33" s="442"/>
      <c r="S33" s="442"/>
    </row>
    <row r="34" spans="1:19" x14ac:dyDescent="0.2">
      <c r="C34"/>
      <c r="H34" s="23" t="s">
        <v>419</v>
      </c>
      <c r="I34" s="6">
        <f>+SUM(I27:I33)</f>
        <v>0.44670047508000038</v>
      </c>
      <c r="J34" s="6">
        <f>+SUM(J27:J33)</f>
        <v>0.17345769780000012</v>
      </c>
      <c r="K34" s="6">
        <f>+SUM(K27:K33)</f>
        <v>0.39221558459000017</v>
      </c>
      <c r="L34" s="6">
        <f>+SUM(L27:L33)</f>
        <v>0.55082348612999943</v>
      </c>
      <c r="Q34" s="442"/>
      <c r="R34" s="442"/>
    </row>
    <row r="35" spans="1:19" ht="12.75" customHeight="1" x14ac:dyDescent="0.2">
      <c r="A35" s="488" t="s">
        <v>608</v>
      </c>
      <c r="B35" s="488"/>
      <c r="C35" s="488"/>
      <c r="D35" s="488"/>
      <c r="E35" s="488"/>
      <c r="F35" s="488"/>
      <c r="G35" s="488"/>
      <c r="H35" s="488"/>
      <c r="I35" s="488"/>
      <c r="J35" s="488"/>
      <c r="K35" s="488"/>
      <c r="L35" s="488"/>
      <c r="M35" s="488"/>
    </row>
    <row r="36" spans="1:19" x14ac:dyDescent="0.2">
      <c r="A36" s="488"/>
      <c r="B36" s="488"/>
      <c r="C36" s="488"/>
      <c r="D36" s="488"/>
      <c r="E36" s="488"/>
      <c r="F36" s="488"/>
      <c r="G36" s="488"/>
      <c r="H36" s="488"/>
      <c r="I36" s="488"/>
      <c r="J36" s="488"/>
      <c r="K36" s="488"/>
      <c r="L36" s="488"/>
      <c r="M36" s="488"/>
    </row>
    <row r="37" spans="1:19" x14ac:dyDescent="0.2">
      <c r="A37" s="278" t="s">
        <v>1007</v>
      </c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</row>
    <row r="38" spans="1:19" x14ac:dyDescent="0.2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</row>
    <row r="39" spans="1:19" x14ac:dyDescent="0.2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</row>
    <row r="40" spans="1:19" x14ac:dyDescent="0.2">
      <c r="A40" s="4"/>
      <c r="B40" s="4" t="s">
        <v>342</v>
      </c>
      <c r="C40"/>
    </row>
    <row r="41" spans="1:19" x14ac:dyDescent="0.2">
      <c r="A41">
        <v>3.5</v>
      </c>
      <c r="B41">
        <v>0</v>
      </c>
      <c r="C41"/>
    </row>
    <row r="42" spans="1:19" x14ac:dyDescent="0.2">
      <c r="A42">
        <v>3.5</v>
      </c>
      <c r="B42">
        <v>1</v>
      </c>
      <c r="C42"/>
    </row>
    <row r="43" spans="1:19" x14ac:dyDescent="0.2">
      <c r="C43"/>
    </row>
    <row r="44" spans="1:19" x14ac:dyDescent="0.2">
      <c r="A44" s="4"/>
      <c r="B44" s="4" t="s">
        <v>342</v>
      </c>
      <c r="C44"/>
    </row>
    <row r="45" spans="1:19" x14ac:dyDescent="0.2">
      <c r="A45">
        <v>2.5</v>
      </c>
      <c r="B45" s="5">
        <v>-0.5</v>
      </c>
      <c r="C45"/>
    </row>
    <row r="46" spans="1:19" x14ac:dyDescent="0.2">
      <c r="A46">
        <v>2.5</v>
      </c>
      <c r="B46" s="5">
        <v>1</v>
      </c>
      <c r="C46"/>
    </row>
    <row r="47" spans="1:19" x14ac:dyDescent="0.2">
      <c r="C47"/>
    </row>
    <row r="48" spans="1:19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  <row r="161" spans="3:3" x14ac:dyDescent="0.2">
      <c r="C161"/>
    </row>
    <row r="162" spans="3:3" x14ac:dyDescent="0.2">
      <c r="C162"/>
    </row>
    <row r="163" spans="3:3" x14ac:dyDescent="0.2">
      <c r="C163"/>
    </row>
    <row r="164" spans="3:3" x14ac:dyDescent="0.2">
      <c r="C164"/>
    </row>
  </sheetData>
  <mergeCells count="1">
    <mergeCell ref="A35:M36"/>
  </mergeCells>
  <hyperlinks>
    <hyperlink ref="A3" location="Contents!A1" display="Return to Contents" xr:uid="{00000000-0004-0000-24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E56"/>
  <sheetViews>
    <sheetView zoomScale="54" zoomScaleNormal="54" workbookViewId="0"/>
  </sheetViews>
  <sheetFormatPr defaultColWidth="8.7109375" defaultRowHeight="14.25" x14ac:dyDescent="0.2"/>
  <cols>
    <col min="1" max="1" width="8.7109375" style="425"/>
    <col min="2" max="2" width="11.7109375" style="425" customWidth="1"/>
    <col min="3" max="3" width="29.5703125" style="425" customWidth="1"/>
    <col min="4" max="4" width="54.42578125" style="425" customWidth="1"/>
    <col min="5" max="5" width="38.5703125" style="425" customWidth="1"/>
    <col min="6" max="16384" width="8.7109375" style="425"/>
  </cols>
  <sheetData>
    <row r="2" spans="1:5" ht="15.75" x14ac:dyDescent="0.25">
      <c r="A2" s="31" t="s">
        <v>977</v>
      </c>
    </row>
    <row r="3" spans="1:5" x14ac:dyDescent="0.2">
      <c r="A3" s="16" t="s">
        <v>16</v>
      </c>
    </row>
    <row r="4" spans="1:5" x14ac:dyDescent="0.2">
      <c r="B4" s="426"/>
      <c r="C4" s="426"/>
      <c r="D4" s="426"/>
      <c r="E4" s="426"/>
    </row>
    <row r="5" spans="1:5" x14ac:dyDescent="0.2">
      <c r="B5" s="426"/>
      <c r="C5" s="426"/>
      <c r="D5" s="426"/>
      <c r="E5" s="426"/>
    </row>
    <row r="6" spans="1:5" x14ac:dyDescent="0.2">
      <c r="B6" s="426"/>
      <c r="C6" s="426"/>
      <c r="D6" s="426"/>
      <c r="E6" s="426"/>
    </row>
    <row r="7" spans="1:5" x14ac:dyDescent="0.2">
      <c r="B7" s="426"/>
      <c r="C7" s="426"/>
      <c r="D7" s="426"/>
      <c r="E7" s="426"/>
    </row>
    <row r="8" spans="1:5" x14ac:dyDescent="0.2">
      <c r="B8" s="426"/>
      <c r="C8" s="426"/>
      <c r="D8" s="426"/>
      <c r="E8" s="426"/>
    </row>
    <row r="9" spans="1:5" x14ac:dyDescent="0.2">
      <c r="B9" s="426"/>
      <c r="C9" s="426"/>
      <c r="D9" s="426"/>
      <c r="E9" s="426"/>
    </row>
    <row r="10" spans="1:5" x14ac:dyDescent="0.2">
      <c r="B10" s="426"/>
      <c r="C10" s="426"/>
      <c r="D10" s="426"/>
      <c r="E10" s="426"/>
    </row>
    <row r="11" spans="1:5" x14ac:dyDescent="0.2">
      <c r="B11" s="426"/>
      <c r="C11" s="426"/>
      <c r="D11" s="426"/>
      <c r="E11" s="426"/>
    </row>
    <row r="12" spans="1:5" x14ac:dyDescent="0.2">
      <c r="B12" s="426"/>
      <c r="C12" s="426"/>
      <c r="D12" s="426"/>
      <c r="E12" s="426"/>
    </row>
    <row r="13" spans="1:5" x14ac:dyDescent="0.2">
      <c r="B13" s="426"/>
      <c r="C13" s="426"/>
      <c r="D13" s="426"/>
      <c r="E13" s="426"/>
    </row>
    <row r="14" spans="1:5" x14ac:dyDescent="0.2">
      <c r="B14" s="426"/>
      <c r="C14" s="426"/>
      <c r="D14" s="426"/>
      <c r="E14" s="426"/>
    </row>
    <row r="15" spans="1:5" x14ac:dyDescent="0.2">
      <c r="B15" s="426"/>
      <c r="C15" s="426"/>
      <c r="D15" s="426"/>
      <c r="E15" s="426"/>
    </row>
    <row r="16" spans="1:5" x14ac:dyDescent="0.2">
      <c r="B16" s="426"/>
      <c r="C16" s="426"/>
      <c r="D16" s="426"/>
      <c r="E16" s="426"/>
    </row>
    <row r="17" spans="2:5" x14ac:dyDescent="0.2">
      <c r="B17" s="426"/>
      <c r="C17" s="426"/>
      <c r="D17" s="426"/>
      <c r="E17" s="426"/>
    </row>
    <row r="18" spans="2:5" x14ac:dyDescent="0.2">
      <c r="B18" s="426"/>
      <c r="C18" s="426"/>
      <c r="D18" s="426"/>
      <c r="E18" s="426"/>
    </row>
    <row r="19" spans="2:5" x14ac:dyDescent="0.2">
      <c r="B19" s="426"/>
      <c r="C19" s="426"/>
      <c r="D19" s="426"/>
      <c r="E19" s="426"/>
    </row>
    <row r="20" spans="2:5" x14ac:dyDescent="0.2">
      <c r="B20" s="426"/>
      <c r="C20" s="426"/>
      <c r="D20" s="426"/>
      <c r="E20" s="426"/>
    </row>
    <row r="21" spans="2:5" x14ac:dyDescent="0.2">
      <c r="B21" s="426"/>
      <c r="C21" s="426"/>
      <c r="D21" s="426"/>
      <c r="E21" s="426"/>
    </row>
    <row r="22" spans="2:5" x14ac:dyDescent="0.2">
      <c r="B22" s="426"/>
      <c r="C22" s="426"/>
      <c r="D22" s="426"/>
      <c r="E22" s="426"/>
    </row>
    <row r="23" spans="2:5" x14ac:dyDescent="0.2">
      <c r="B23" s="426"/>
      <c r="C23" s="426"/>
      <c r="D23" s="426"/>
      <c r="E23" s="426"/>
    </row>
    <row r="24" spans="2:5" x14ac:dyDescent="0.2">
      <c r="B24" s="426"/>
      <c r="C24" s="426"/>
      <c r="D24" s="426"/>
      <c r="E24" s="426"/>
    </row>
    <row r="25" spans="2:5" x14ac:dyDescent="0.2">
      <c r="B25" s="426"/>
      <c r="C25" s="426"/>
      <c r="D25" s="426"/>
      <c r="E25" s="426"/>
    </row>
    <row r="26" spans="2:5" x14ac:dyDescent="0.2">
      <c r="B26" s="426"/>
      <c r="C26" s="426"/>
      <c r="D26" s="426"/>
      <c r="E26" s="426"/>
    </row>
    <row r="27" spans="2:5" x14ac:dyDescent="0.2">
      <c r="B27" s="426"/>
      <c r="C27" s="426"/>
      <c r="D27" s="426"/>
      <c r="E27" s="426"/>
    </row>
    <row r="28" spans="2:5" x14ac:dyDescent="0.2">
      <c r="B28" s="426"/>
      <c r="C28" s="426"/>
      <c r="D28" s="426"/>
      <c r="E28" s="426"/>
    </row>
    <row r="29" spans="2:5" x14ac:dyDescent="0.2">
      <c r="B29" s="426"/>
      <c r="C29" s="426"/>
      <c r="D29" s="426"/>
      <c r="E29" s="426"/>
    </row>
    <row r="30" spans="2:5" x14ac:dyDescent="0.2">
      <c r="B30" s="426"/>
      <c r="C30" s="426"/>
      <c r="D30" s="426"/>
      <c r="E30" s="426"/>
    </row>
    <row r="31" spans="2:5" x14ac:dyDescent="0.2">
      <c r="B31" s="426"/>
      <c r="C31" s="426"/>
      <c r="D31" s="426"/>
      <c r="E31" s="426"/>
    </row>
    <row r="32" spans="2:5" x14ac:dyDescent="0.2">
      <c r="B32" s="426"/>
      <c r="C32" s="426"/>
      <c r="D32" s="426"/>
      <c r="E32" s="426"/>
    </row>
    <row r="33" spans="2:5" x14ac:dyDescent="0.2">
      <c r="B33" s="426"/>
      <c r="C33" s="426"/>
      <c r="D33" s="426"/>
      <c r="E33" s="426"/>
    </row>
    <row r="34" spans="2:5" x14ac:dyDescent="0.2">
      <c r="B34" s="426"/>
      <c r="C34" s="426"/>
      <c r="D34" s="426"/>
      <c r="E34" s="426"/>
    </row>
    <row r="35" spans="2:5" x14ac:dyDescent="0.2">
      <c r="B35" s="426"/>
      <c r="C35" s="426"/>
      <c r="D35" s="426"/>
      <c r="E35" s="426"/>
    </row>
    <row r="36" spans="2:5" x14ac:dyDescent="0.2">
      <c r="B36" s="426"/>
      <c r="C36" s="426"/>
      <c r="D36" s="426"/>
      <c r="E36" s="426"/>
    </row>
    <row r="37" spans="2:5" x14ac:dyDescent="0.2">
      <c r="B37" s="426"/>
      <c r="C37" s="426"/>
      <c r="D37" s="426"/>
      <c r="E37" s="426"/>
    </row>
    <row r="38" spans="2:5" x14ac:dyDescent="0.2">
      <c r="B38" s="426"/>
      <c r="C38" s="426"/>
      <c r="D38" s="426"/>
      <c r="E38" s="426"/>
    </row>
    <row r="39" spans="2:5" x14ac:dyDescent="0.2">
      <c r="B39" s="426"/>
      <c r="C39" s="426"/>
      <c r="D39" s="426"/>
      <c r="E39" s="426"/>
    </row>
    <row r="40" spans="2:5" x14ac:dyDescent="0.2">
      <c r="B40" s="426"/>
      <c r="C40" s="426"/>
      <c r="D40" s="426"/>
      <c r="E40" s="426"/>
    </row>
    <row r="42" spans="2:5" x14ac:dyDescent="0.2">
      <c r="B42" s="427" t="s">
        <v>532</v>
      </c>
      <c r="C42" s="428" t="s">
        <v>533</v>
      </c>
      <c r="D42" s="428" t="s">
        <v>534</v>
      </c>
      <c r="E42" s="428" t="s">
        <v>535</v>
      </c>
    </row>
    <row r="43" spans="2:5" x14ac:dyDescent="0.2">
      <c r="B43" s="429" t="s">
        <v>156</v>
      </c>
      <c r="C43" s="430" t="s">
        <v>129</v>
      </c>
      <c r="D43" s="430" t="s">
        <v>536</v>
      </c>
      <c r="E43" s="430" t="s">
        <v>537</v>
      </c>
    </row>
    <row r="44" spans="2:5" x14ac:dyDescent="0.2">
      <c r="B44" s="429" t="s">
        <v>162</v>
      </c>
      <c r="C44" s="430" t="s">
        <v>538</v>
      </c>
      <c r="D44" s="430" t="s">
        <v>539</v>
      </c>
      <c r="E44" s="430" t="s">
        <v>540</v>
      </c>
    </row>
    <row r="45" spans="2:5" x14ac:dyDescent="0.2">
      <c r="B45" s="429" t="s">
        <v>541</v>
      </c>
      <c r="C45" s="430" t="s">
        <v>542</v>
      </c>
      <c r="D45" s="430" t="s">
        <v>543</v>
      </c>
      <c r="E45" s="430" t="s">
        <v>544</v>
      </c>
    </row>
    <row r="46" spans="2:5" x14ac:dyDescent="0.2">
      <c r="B46" s="429" t="s">
        <v>545</v>
      </c>
      <c r="C46" s="430" t="s">
        <v>546</v>
      </c>
      <c r="D46" s="430" t="s">
        <v>547</v>
      </c>
      <c r="E46" s="430" t="s">
        <v>548</v>
      </c>
    </row>
    <row r="47" spans="2:5" x14ac:dyDescent="0.2">
      <c r="B47" s="429" t="s">
        <v>133</v>
      </c>
      <c r="C47" s="430" t="s">
        <v>549</v>
      </c>
      <c r="D47" s="430" t="s">
        <v>550</v>
      </c>
      <c r="E47" s="430" t="s">
        <v>551</v>
      </c>
    </row>
    <row r="48" spans="2:5" x14ac:dyDescent="0.2">
      <c r="B48" s="429" t="s">
        <v>552</v>
      </c>
      <c r="C48" s="430" t="s">
        <v>137</v>
      </c>
      <c r="D48" s="430" t="s">
        <v>553</v>
      </c>
      <c r="E48" s="430" t="s">
        <v>554</v>
      </c>
    </row>
    <row r="49" spans="2:5" x14ac:dyDescent="0.2">
      <c r="B49" s="429" t="s">
        <v>555</v>
      </c>
      <c r="C49" s="430" t="s">
        <v>556</v>
      </c>
      <c r="D49" s="430" t="s">
        <v>557</v>
      </c>
      <c r="E49" s="430" t="s">
        <v>558</v>
      </c>
    </row>
    <row r="50" spans="2:5" x14ac:dyDescent="0.2">
      <c r="B50" s="429" t="s">
        <v>171</v>
      </c>
      <c r="C50" s="430" t="s">
        <v>559</v>
      </c>
      <c r="D50" s="430" t="s">
        <v>560</v>
      </c>
      <c r="E50" s="430" t="s">
        <v>561</v>
      </c>
    </row>
    <row r="51" spans="2:5" x14ac:dyDescent="0.2">
      <c r="B51" s="429" t="s">
        <v>562</v>
      </c>
      <c r="C51" s="430" t="s">
        <v>563</v>
      </c>
      <c r="D51" s="430" t="s">
        <v>564</v>
      </c>
      <c r="E51" s="430" t="s">
        <v>565</v>
      </c>
    </row>
    <row r="52" spans="2:5" ht="25.5" x14ac:dyDescent="0.2">
      <c r="B52" s="431" t="s">
        <v>566</v>
      </c>
      <c r="C52" s="432" t="s">
        <v>567</v>
      </c>
      <c r="D52" s="433" t="s">
        <v>568</v>
      </c>
      <c r="E52" s="432" t="s">
        <v>569</v>
      </c>
    </row>
    <row r="53" spans="2:5" ht="25.5" x14ac:dyDescent="0.2">
      <c r="B53" s="431" t="s">
        <v>125</v>
      </c>
      <c r="C53" s="432" t="s">
        <v>570</v>
      </c>
      <c r="D53" s="433" t="s">
        <v>571</v>
      </c>
      <c r="E53" s="432" t="s">
        <v>572</v>
      </c>
    </row>
    <row r="54" spans="2:5" x14ac:dyDescent="0.2">
      <c r="B54" s="434" t="s">
        <v>573</v>
      </c>
      <c r="C54" s="435" t="s">
        <v>574</v>
      </c>
      <c r="D54" s="436" t="s">
        <v>575</v>
      </c>
      <c r="E54" s="436" t="s">
        <v>575</v>
      </c>
    </row>
    <row r="55" spans="2:5" x14ac:dyDescent="0.2">
      <c r="B55" s="489" t="s">
        <v>576</v>
      </c>
      <c r="C55" s="489"/>
      <c r="D55" s="489"/>
      <c r="E55" s="489"/>
    </row>
    <row r="56" spans="2:5" x14ac:dyDescent="0.2">
      <c r="B56" s="437" t="s">
        <v>577</v>
      </c>
      <c r="C56" s="430"/>
      <c r="D56" s="430"/>
      <c r="E56" s="430"/>
    </row>
  </sheetData>
  <mergeCells count="1">
    <mergeCell ref="B55:E55"/>
  </mergeCells>
  <hyperlinks>
    <hyperlink ref="B56" r:id="rId1" xr:uid="{00000000-0004-0000-2500-000000000000}"/>
    <hyperlink ref="A3" location="Contents!A1" display="Return to Contents" xr:uid="{00000000-0004-0000-2500-000001000000}"/>
  </hyperlinks>
  <pageMargins left="0.7" right="0.7" top="0.75" bottom="0.75" header="0.3" footer="0.3"/>
  <pageSetup orientation="portrait" verticalDpi="599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2">
    <pageSetUpPr fitToPage="1"/>
  </sheetPr>
  <dimension ref="A2:R53"/>
  <sheetViews>
    <sheetView workbookViewId="0"/>
  </sheetViews>
  <sheetFormatPr defaultRowHeight="12.75" x14ac:dyDescent="0.2"/>
  <cols>
    <col min="17" max="17" width="34.7109375" customWidth="1"/>
    <col min="18" max="18" width="14.42578125" customWidth="1"/>
  </cols>
  <sheetData>
    <row r="2" spans="1:18" ht="15.75" x14ac:dyDescent="0.25">
      <c r="A2" s="31" t="s">
        <v>977</v>
      </c>
    </row>
    <row r="3" spans="1:18" x14ac:dyDescent="0.2">
      <c r="A3" s="16" t="s">
        <v>16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43"/>
    </row>
    <row r="6" spans="1:18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Q6" s="179" t="s">
        <v>374</v>
      </c>
      <c r="R6" s="180" t="s">
        <v>375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7" spans="1:11" x14ac:dyDescent="0.2">
      <c r="A27" s="8"/>
      <c r="B27" s="60" t="s">
        <v>374</v>
      </c>
    </row>
    <row r="28" spans="1:11" x14ac:dyDescent="0.2">
      <c r="A28">
        <v>2005</v>
      </c>
      <c r="B28" s="11">
        <v>8.0217789137000006E-2</v>
      </c>
    </row>
    <row r="29" spans="1:11" x14ac:dyDescent="0.2">
      <c r="A29">
        <v>2006</v>
      </c>
      <c r="B29" s="11">
        <v>8.3874734864000003E-2</v>
      </c>
    </row>
    <row r="30" spans="1:11" x14ac:dyDescent="0.2">
      <c r="A30">
        <v>2007</v>
      </c>
      <c r="B30" s="11">
        <v>8.5243580387000001E-2</v>
      </c>
    </row>
    <row r="31" spans="1:11" x14ac:dyDescent="0.2">
      <c r="A31">
        <v>2008</v>
      </c>
      <c r="B31" s="11">
        <v>9.5419257068999994E-2</v>
      </c>
    </row>
    <row r="32" spans="1:11" x14ac:dyDescent="0.2">
      <c r="A32">
        <v>2009</v>
      </c>
      <c r="B32" s="11">
        <v>7.3664433220999997E-2</v>
      </c>
    </row>
    <row r="33" spans="1:2" x14ac:dyDescent="0.2">
      <c r="A33">
        <v>2010</v>
      </c>
      <c r="B33" s="11">
        <v>8.0700471203000002E-2</v>
      </c>
    </row>
    <row r="34" spans="1:2" x14ac:dyDescent="0.2">
      <c r="A34">
        <v>2011</v>
      </c>
      <c r="B34" s="11">
        <v>8.9277079768999998E-2</v>
      </c>
    </row>
    <row r="35" spans="1:2" x14ac:dyDescent="0.2">
      <c r="A35">
        <v>2012</v>
      </c>
      <c r="B35" s="11">
        <v>8.3382758867000001E-2</v>
      </c>
    </row>
    <row r="36" spans="1:2" x14ac:dyDescent="0.2">
      <c r="A36">
        <v>2013</v>
      </c>
      <c r="B36" s="11">
        <v>8.1523857108000003E-2</v>
      </c>
    </row>
    <row r="37" spans="1:2" x14ac:dyDescent="0.2">
      <c r="A37">
        <v>2014</v>
      </c>
      <c r="B37" s="11">
        <v>7.9236786126999997E-2</v>
      </c>
    </row>
    <row r="38" spans="1:2" x14ac:dyDescent="0.2">
      <c r="A38">
        <v>2015</v>
      </c>
      <c r="B38" s="11">
        <v>6.1705468068000001E-2</v>
      </c>
    </row>
    <row r="39" spans="1:2" x14ac:dyDescent="0.2">
      <c r="A39">
        <v>2016</v>
      </c>
      <c r="B39" s="11">
        <v>5.5263814555999997E-2</v>
      </c>
    </row>
    <row r="40" spans="1:2" x14ac:dyDescent="0.2">
      <c r="A40">
        <v>2017</v>
      </c>
      <c r="B40" s="11">
        <v>5.7939695186E-2</v>
      </c>
    </row>
    <row r="41" spans="1:2" x14ac:dyDescent="0.2">
      <c r="A41">
        <v>2018</v>
      </c>
      <c r="B41" s="11">
        <v>6.1579219209000002E-2</v>
      </c>
    </row>
    <row r="42" spans="1:2" x14ac:dyDescent="0.2">
      <c r="A42">
        <v>2019</v>
      </c>
      <c r="B42" s="11">
        <v>5.6817461712999999E-2</v>
      </c>
    </row>
    <row r="43" spans="1:2" x14ac:dyDescent="0.2">
      <c r="A43">
        <v>2020</v>
      </c>
      <c r="B43" s="11">
        <v>4.7180601928999998E-2</v>
      </c>
    </row>
    <row r="44" spans="1:2" x14ac:dyDescent="0.2">
      <c r="A44">
        <v>2021</v>
      </c>
      <c r="B44" s="11">
        <v>5.5612430577000001E-2</v>
      </c>
    </row>
    <row r="45" spans="1:2" x14ac:dyDescent="0.2">
      <c r="A45">
        <v>2022</v>
      </c>
      <c r="B45" s="11">
        <v>6.6106192896999996E-2</v>
      </c>
    </row>
    <row r="46" spans="1:2" x14ac:dyDescent="0.2">
      <c r="A46">
        <v>2023</v>
      </c>
      <c r="B46" s="11">
        <v>5.5493377205E-2</v>
      </c>
    </row>
    <row r="47" spans="1:2" x14ac:dyDescent="0.2">
      <c r="A47">
        <v>2024</v>
      </c>
      <c r="B47" s="11">
        <v>5.0822366154000001E-2</v>
      </c>
    </row>
    <row r="48" spans="1:2" x14ac:dyDescent="0.2">
      <c r="A48" s="8">
        <v>2025</v>
      </c>
      <c r="B48" s="11">
        <v>4.8701810138999997E-2</v>
      </c>
    </row>
    <row r="49" spans="1:2" x14ac:dyDescent="0.2">
      <c r="A49" s="278" t="s">
        <v>1007</v>
      </c>
    </row>
    <row r="51" spans="1:2" x14ac:dyDescent="0.2">
      <c r="A51" s="4"/>
      <c r="B51" s="189" t="s">
        <v>342</v>
      </c>
    </row>
    <row r="52" spans="1:2" x14ac:dyDescent="0.2">
      <c r="A52">
        <v>19.5</v>
      </c>
      <c r="B52">
        <v>0</v>
      </c>
    </row>
    <row r="53" spans="1:2" x14ac:dyDescent="0.2">
      <c r="A53">
        <v>19.5</v>
      </c>
      <c r="B53">
        <v>1</v>
      </c>
    </row>
  </sheetData>
  <phoneticPr fontId="0" type="noConversion"/>
  <hyperlinks>
    <hyperlink ref="A3" location="Contents!A1" display="Return to Contents" xr:uid="{00000000-0004-0000-26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/>
  <dimension ref="A2:X167"/>
  <sheetViews>
    <sheetView workbookViewId="0"/>
  </sheetViews>
  <sheetFormatPr defaultColWidth="9.28515625" defaultRowHeight="12.75" x14ac:dyDescent="0.2"/>
  <cols>
    <col min="1" max="1" width="13.7109375" style="76" customWidth="1"/>
    <col min="2" max="2" width="10.28515625" style="76" customWidth="1"/>
    <col min="3" max="3" width="10.7109375" style="76" customWidth="1"/>
    <col min="4" max="6" width="9.28515625" style="76"/>
    <col min="7" max="7" width="13.7109375" style="76" customWidth="1"/>
    <col min="8" max="16" width="9.28515625" style="76"/>
    <col min="17" max="17" width="18.42578125" style="76" customWidth="1"/>
    <col min="18" max="18" width="14.5703125" style="76" customWidth="1"/>
    <col min="19" max="16384" width="9.28515625" style="76"/>
  </cols>
  <sheetData>
    <row r="2" spans="1:18" ht="15.75" x14ac:dyDescent="0.25">
      <c r="A2" s="31" t="s">
        <v>977</v>
      </c>
      <c r="L2" s="97"/>
      <c r="M2" s="99"/>
    </row>
    <row r="3" spans="1:18" x14ac:dyDescent="0.2">
      <c r="A3" s="16" t="s">
        <v>16</v>
      </c>
      <c r="L3" s="99"/>
    </row>
    <row r="4" spans="1:18" ht="15.75" x14ac:dyDescent="0.25">
      <c r="A4" s="304"/>
      <c r="B4" s="146"/>
      <c r="C4" s="146"/>
      <c r="D4" s="146"/>
      <c r="E4" s="146"/>
      <c r="F4" s="146"/>
      <c r="G4" s="146"/>
      <c r="H4" s="146"/>
      <c r="I4" s="146"/>
      <c r="J4" s="146"/>
      <c r="L4" s="99"/>
    </row>
    <row r="5" spans="1:18" ht="15.75" x14ac:dyDescent="0.25">
      <c r="A5" s="304"/>
      <c r="B5" s="146"/>
      <c r="C5" s="146"/>
      <c r="D5" s="146"/>
      <c r="E5" s="146"/>
      <c r="F5" s="146"/>
      <c r="G5" s="146"/>
      <c r="H5" s="146"/>
      <c r="I5" s="146"/>
      <c r="J5" s="146"/>
      <c r="Q5" s="142" t="s">
        <v>343</v>
      </c>
      <c r="R5" s="143"/>
    </row>
    <row r="6" spans="1:18" ht="15.75" x14ac:dyDescent="0.25">
      <c r="A6" s="304"/>
      <c r="B6" s="146"/>
      <c r="C6" s="146"/>
      <c r="D6" s="146"/>
      <c r="E6" s="146"/>
      <c r="F6" s="146"/>
      <c r="G6" s="146"/>
      <c r="H6" s="146"/>
      <c r="I6" s="146"/>
      <c r="J6" s="146"/>
      <c r="Q6" s="401" t="s">
        <v>377</v>
      </c>
      <c r="R6" s="206" t="s">
        <v>379</v>
      </c>
    </row>
    <row r="7" spans="1:18" ht="15.75" x14ac:dyDescent="0.25">
      <c r="A7" s="304"/>
      <c r="B7" s="146"/>
      <c r="C7" s="146"/>
      <c r="D7" s="146"/>
      <c r="E7" s="146"/>
      <c r="F7" s="146"/>
      <c r="G7" s="146"/>
      <c r="H7" s="146"/>
      <c r="I7" s="146"/>
      <c r="J7" s="146"/>
      <c r="Q7" s="208" t="s">
        <v>378</v>
      </c>
      <c r="R7" s="207" t="s">
        <v>380</v>
      </c>
    </row>
    <row r="8" spans="1:18" ht="15.75" x14ac:dyDescent="0.25">
      <c r="A8" s="304"/>
      <c r="B8" s="146"/>
      <c r="C8" s="146"/>
      <c r="D8" s="146"/>
      <c r="E8" s="146"/>
      <c r="F8" s="146"/>
      <c r="G8" s="146"/>
      <c r="H8" s="146"/>
      <c r="I8" s="146"/>
      <c r="J8" s="146"/>
    </row>
    <row r="9" spans="1:18" ht="15.75" x14ac:dyDescent="0.25">
      <c r="A9" s="304"/>
      <c r="B9" s="146"/>
      <c r="C9" s="146"/>
      <c r="D9" s="146"/>
      <c r="E9" s="146"/>
      <c r="F9" s="146"/>
      <c r="G9" s="146"/>
      <c r="H9" s="146"/>
      <c r="I9" s="146"/>
      <c r="J9" s="146"/>
    </row>
    <row r="10" spans="1:18" ht="15.75" x14ac:dyDescent="0.25">
      <c r="A10" s="304"/>
      <c r="B10" s="146"/>
      <c r="C10" s="146"/>
      <c r="D10" s="146"/>
      <c r="E10" s="146"/>
      <c r="F10" s="146"/>
      <c r="G10" s="146"/>
      <c r="H10" s="146"/>
      <c r="I10" s="146"/>
      <c r="J10" s="146"/>
    </row>
    <row r="11" spans="1:18" ht="15.75" x14ac:dyDescent="0.25">
      <c r="A11" s="304"/>
      <c r="B11" s="146"/>
      <c r="C11" s="146"/>
      <c r="D11" s="146"/>
      <c r="E11" s="146"/>
      <c r="F11" s="146"/>
      <c r="G11" s="146"/>
      <c r="H11" s="146"/>
      <c r="I11" s="146"/>
      <c r="J11" s="146"/>
    </row>
    <row r="12" spans="1:18" ht="15.75" x14ac:dyDescent="0.25">
      <c r="A12" s="304"/>
      <c r="B12" s="146"/>
      <c r="C12" s="146"/>
      <c r="D12" s="146"/>
      <c r="E12" s="146"/>
      <c r="F12" s="146"/>
      <c r="G12" s="146"/>
      <c r="H12" s="146"/>
      <c r="I12" s="146"/>
      <c r="J12" s="146"/>
    </row>
    <row r="13" spans="1:18" ht="15.75" x14ac:dyDescent="0.25">
      <c r="A13" s="304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8" ht="15.75" x14ac:dyDescent="0.25">
      <c r="A14" s="304"/>
      <c r="B14" s="146"/>
      <c r="C14" s="146"/>
      <c r="D14" s="146"/>
      <c r="E14" s="146"/>
      <c r="F14" s="146"/>
      <c r="G14" s="146"/>
      <c r="H14" s="146"/>
      <c r="I14" s="146"/>
      <c r="J14" s="146"/>
    </row>
    <row r="15" spans="1:18" ht="15.75" x14ac:dyDescent="0.25">
      <c r="A15" s="304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8" ht="15.75" x14ac:dyDescent="0.25">
      <c r="A16" s="304"/>
      <c r="B16" s="146"/>
      <c r="C16" s="146"/>
      <c r="D16" s="146"/>
      <c r="E16" s="146"/>
      <c r="F16" s="146"/>
      <c r="G16" s="146"/>
      <c r="H16" s="146"/>
      <c r="I16" s="146"/>
      <c r="J16" s="146"/>
    </row>
    <row r="17" spans="1:10" ht="15.75" x14ac:dyDescent="0.25">
      <c r="A17" s="304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0" ht="15.75" x14ac:dyDescent="0.25">
      <c r="A18" s="304"/>
      <c r="B18" s="146"/>
      <c r="C18" s="146"/>
      <c r="D18" s="146"/>
      <c r="E18" s="146"/>
      <c r="F18" s="146"/>
      <c r="G18" s="146"/>
      <c r="H18" s="146"/>
      <c r="I18" s="146"/>
      <c r="J18" s="146"/>
    </row>
    <row r="19" spans="1:10" ht="15.75" x14ac:dyDescent="0.25">
      <c r="A19" s="304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0" ht="15.75" x14ac:dyDescent="0.25">
      <c r="A20" s="304"/>
      <c r="B20" s="146"/>
      <c r="C20" s="146"/>
      <c r="D20" s="146"/>
      <c r="E20" s="146"/>
      <c r="F20" s="146"/>
      <c r="G20" s="146"/>
      <c r="H20" s="146"/>
      <c r="I20" s="146"/>
      <c r="J20" s="146"/>
    </row>
    <row r="21" spans="1:10" ht="15.75" x14ac:dyDescent="0.25">
      <c r="A21" s="304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0" ht="15.75" x14ac:dyDescent="0.25">
      <c r="A22" s="31"/>
    </row>
    <row r="23" spans="1:10" ht="15" x14ac:dyDescent="0.2">
      <c r="B23" s="492" t="s">
        <v>485</v>
      </c>
      <c r="C23" s="493"/>
      <c r="D23" s="493"/>
      <c r="E23" s="493"/>
      <c r="F23" s="78"/>
    </row>
    <row r="24" spans="1:10" x14ac:dyDescent="0.2">
      <c r="A24" s="195"/>
      <c r="B24" s="222" t="s">
        <v>1022</v>
      </c>
      <c r="C24" s="222" t="s">
        <v>1023</v>
      </c>
      <c r="D24" s="222" t="s">
        <v>1024</v>
      </c>
      <c r="E24" s="222" t="s">
        <v>1025</v>
      </c>
      <c r="F24" s="223" t="s">
        <v>531</v>
      </c>
    </row>
    <row r="25" spans="1:10" x14ac:dyDescent="0.2">
      <c r="A25" s="76" t="s">
        <v>103</v>
      </c>
      <c r="B25" s="209">
        <v>179.99051281000001</v>
      </c>
      <c r="C25" s="209">
        <v>257.62061211999998</v>
      </c>
      <c r="D25" s="209">
        <v>206.66077224</v>
      </c>
      <c r="E25" s="209">
        <v>185.62147576999999</v>
      </c>
      <c r="F25" s="405">
        <v>224.11522259</v>
      </c>
      <c r="G25" s="103"/>
    </row>
    <row r="26" spans="1:10" x14ac:dyDescent="0.2">
      <c r="A26" s="76" t="s">
        <v>104</v>
      </c>
      <c r="B26" s="13">
        <v>509.39802329000003</v>
      </c>
      <c r="C26" s="13">
        <v>511.37259153000002</v>
      </c>
      <c r="D26" s="13">
        <v>505.00795257999999</v>
      </c>
      <c r="E26" s="13">
        <v>448.48742053000001</v>
      </c>
      <c r="F26" s="406">
        <v>510.64348301000001</v>
      </c>
      <c r="G26" s="103"/>
    </row>
    <row r="27" spans="1:10" x14ac:dyDescent="0.2">
      <c r="A27" s="76" t="s">
        <v>105</v>
      </c>
      <c r="B27" s="13">
        <v>615.69717188000004</v>
      </c>
      <c r="C27" s="13">
        <v>781.20562273999997</v>
      </c>
      <c r="D27" s="13">
        <v>624.03948386000002</v>
      </c>
      <c r="E27" s="13">
        <v>772.38332961000003</v>
      </c>
      <c r="F27" s="406">
        <v>709.58349999999996</v>
      </c>
      <c r="G27" s="103"/>
    </row>
    <row r="28" spans="1:10" x14ac:dyDescent="0.2">
      <c r="A28" s="76" t="s">
        <v>106</v>
      </c>
      <c r="B28" s="13">
        <v>914.31612460999997</v>
      </c>
      <c r="C28" s="13">
        <v>715.61779888000001</v>
      </c>
      <c r="D28" s="13">
        <v>841.07587827999998</v>
      </c>
      <c r="E28" s="13">
        <v>802.64557281999998</v>
      </c>
      <c r="F28" s="406">
        <v>830.86069999999995</v>
      </c>
      <c r="G28" s="103"/>
    </row>
    <row r="29" spans="1:10" x14ac:dyDescent="0.2">
      <c r="A29" s="76" t="s">
        <v>107</v>
      </c>
      <c r="B29" s="13">
        <v>712.07821869999998</v>
      </c>
      <c r="C29" s="13">
        <v>621.75990654999998</v>
      </c>
      <c r="D29" s="13">
        <v>575.37371173999998</v>
      </c>
      <c r="E29" s="13">
        <v>653.32124672999998</v>
      </c>
      <c r="F29" s="406">
        <v>675.17240000000004</v>
      </c>
      <c r="G29" s="103"/>
    </row>
    <row r="30" spans="1:10" x14ac:dyDescent="0.2">
      <c r="A30" s="76" t="s">
        <v>108</v>
      </c>
      <c r="B30" s="13">
        <v>524.73971004999999</v>
      </c>
      <c r="C30" s="13">
        <v>586.21878879999997</v>
      </c>
      <c r="D30" s="13">
        <v>489.33702137</v>
      </c>
      <c r="E30" s="13">
        <v>532.68177892000006</v>
      </c>
      <c r="F30" s="406">
        <v>541.91989999999998</v>
      </c>
      <c r="G30" s="103"/>
    </row>
    <row r="31" spans="1:10" x14ac:dyDescent="0.2">
      <c r="A31" s="195" t="s">
        <v>376</v>
      </c>
      <c r="B31" s="220">
        <f>+SUM(B25:B30)</f>
        <v>3456.2197613400003</v>
      </c>
      <c r="C31" s="220">
        <f>+SUM(C25:C30)</f>
        <v>3473.7953206199995</v>
      </c>
      <c r="D31" s="220">
        <f>+SUM(D25:D30)</f>
        <v>3241.4948200700001</v>
      </c>
      <c r="E31" s="220">
        <f>+SUM(E25:E30)</f>
        <v>3395.1408243799997</v>
      </c>
      <c r="F31" s="221">
        <f>+SUM(F25:F30)</f>
        <v>3492.2952055999999</v>
      </c>
      <c r="G31" s="103"/>
    </row>
    <row r="32" spans="1:10" x14ac:dyDescent="0.2">
      <c r="A32" s="278" t="s">
        <v>1007</v>
      </c>
    </row>
    <row r="33" spans="1:24" ht="23.25" customHeight="1" x14ac:dyDescent="0.2">
      <c r="A33" s="490" t="str">
        <f>"Note: EIA calculations based on National Oceanic and Atmospheric Administration (NOAA) data. Projections reflect NOAA's 14-16 month outlook."</f>
        <v>Note: EIA calculations based on National Oceanic and Atmospheric Administration (NOAA) data. Projections reflect NOAA's 14-16 month outlook.</v>
      </c>
      <c r="B33" s="490"/>
      <c r="C33" s="490"/>
      <c r="D33" s="490"/>
      <c r="E33" s="490"/>
      <c r="F33" s="490"/>
      <c r="G33" s="490"/>
      <c r="H33" s="490"/>
      <c r="I33" s="490"/>
      <c r="J33" s="490"/>
      <c r="K33" s="490"/>
      <c r="X33" s="196"/>
    </row>
    <row r="34" spans="1:24" x14ac:dyDescent="0.2">
      <c r="A34" s="490"/>
      <c r="B34" s="490"/>
      <c r="C34" s="490"/>
      <c r="D34" s="490"/>
      <c r="E34" s="490"/>
      <c r="F34" s="490"/>
      <c r="G34" s="490"/>
      <c r="H34" s="490"/>
      <c r="I34" s="490"/>
      <c r="J34" s="490"/>
      <c r="K34" s="490"/>
    </row>
    <row r="35" spans="1:24" x14ac:dyDescent="0.2">
      <c r="A35" s="21"/>
    </row>
    <row r="36" spans="1:24" x14ac:dyDescent="0.2">
      <c r="A36" s="77" t="s">
        <v>183</v>
      </c>
      <c r="B36" s="491" t="s">
        <v>184</v>
      </c>
      <c r="C36" s="491"/>
      <c r="D36" s="491"/>
      <c r="E36" s="491"/>
      <c r="F36" s="491"/>
      <c r="G36" s="76" t="s">
        <v>185</v>
      </c>
      <c r="H36"/>
    </row>
    <row r="37" spans="1:24" x14ac:dyDescent="0.2">
      <c r="C37" s="79"/>
      <c r="K37" s="79"/>
    </row>
    <row r="38" spans="1:24" x14ac:dyDescent="0.2">
      <c r="A38" s="159"/>
      <c r="B38" s="159"/>
      <c r="C38" s="159"/>
      <c r="D38" s="159"/>
      <c r="I38" s="159"/>
      <c r="J38" s="159"/>
      <c r="K38" s="159"/>
      <c r="L38" s="159"/>
    </row>
    <row r="39" spans="1:24" ht="15" x14ac:dyDescent="0.25">
      <c r="I39" s="199"/>
      <c r="J39" s="200"/>
      <c r="K39" s="201"/>
      <c r="L39" s="201"/>
    </row>
    <row r="40" spans="1:24" ht="15" x14ac:dyDescent="0.25">
      <c r="I40" s="199"/>
      <c r="K40" s="201"/>
      <c r="L40" s="201"/>
    </row>
    <row r="41" spans="1:24" ht="15" x14ac:dyDescent="0.25">
      <c r="A41" s="202"/>
      <c r="I41" s="199"/>
      <c r="K41" s="201"/>
      <c r="L41" s="201"/>
    </row>
    <row r="42" spans="1:24" ht="15" x14ac:dyDescent="0.25">
      <c r="A42" s="211"/>
      <c r="B42" s="211"/>
      <c r="C42" s="211"/>
      <c r="D42" s="211"/>
      <c r="E42" s="211"/>
      <c r="I42" s="199"/>
      <c r="K42" s="201"/>
      <c r="L42" s="201"/>
    </row>
    <row r="43" spans="1:24" ht="15" x14ac:dyDescent="0.25">
      <c r="A43" s="202"/>
      <c r="B43" s="211"/>
      <c r="C43" s="211"/>
      <c r="D43" s="211"/>
      <c r="E43" s="211"/>
      <c r="F43" s="211"/>
      <c r="I43" s="199"/>
      <c r="K43" s="201"/>
      <c r="L43" s="201"/>
    </row>
    <row r="44" spans="1:24" ht="15" x14ac:dyDescent="0.25">
      <c r="A44" s="212"/>
      <c r="I44" s="199"/>
      <c r="K44" s="201"/>
      <c r="L44" s="201"/>
    </row>
    <row r="45" spans="1:24" ht="15" x14ac:dyDescent="0.25">
      <c r="A45" s="213"/>
      <c r="I45" s="199"/>
      <c r="K45" s="201"/>
      <c r="L45" s="201"/>
    </row>
    <row r="46" spans="1:24" ht="15" x14ac:dyDescent="0.25">
      <c r="B46" s="200"/>
      <c r="I46" s="199"/>
      <c r="K46" s="201"/>
      <c r="L46" s="201"/>
    </row>
    <row r="47" spans="1:24" ht="15" x14ac:dyDescent="0.25">
      <c r="A47" s="197"/>
      <c r="B47" s="198"/>
      <c r="C47" s="198"/>
      <c r="D47" s="198"/>
      <c r="G47" s="159"/>
      <c r="H47" s="199"/>
      <c r="J47" s="201"/>
      <c r="K47" s="201"/>
    </row>
    <row r="48" spans="1:24" ht="15" x14ac:dyDescent="0.25">
      <c r="G48" s="203"/>
      <c r="H48" s="199"/>
      <c r="J48" s="201"/>
      <c r="K48" s="201"/>
    </row>
    <row r="49" spans="1:11" ht="15" x14ac:dyDescent="0.25">
      <c r="G49" s="216"/>
      <c r="H49" s="199"/>
      <c r="J49" s="201"/>
      <c r="K49" s="201"/>
    </row>
    <row r="50" spans="1:11" ht="15" x14ac:dyDescent="0.25">
      <c r="C50" s="79"/>
      <c r="G50" s="216"/>
      <c r="H50" s="199"/>
      <c r="J50" s="201"/>
      <c r="K50" s="201"/>
    </row>
    <row r="51" spans="1:11" ht="15" x14ac:dyDescent="0.25">
      <c r="A51" s="159"/>
      <c r="B51" s="159"/>
      <c r="C51" s="159"/>
      <c r="D51" s="159"/>
      <c r="G51" s="216"/>
      <c r="H51" s="199"/>
      <c r="J51" s="201"/>
      <c r="K51" s="201"/>
    </row>
    <row r="52" spans="1:11" ht="15" x14ac:dyDescent="0.25">
      <c r="G52" s="216"/>
      <c r="H52" s="199"/>
      <c r="J52" s="201"/>
      <c r="K52" s="201"/>
    </row>
    <row r="53" spans="1:11" ht="15" x14ac:dyDescent="0.25">
      <c r="G53" s="216"/>
      <c r="H53" s="199"/>
      <c r="J53" s="201"/>
      <c r="K53" s="201"/>
    </row>
    <row r="54" spans="1:11" ht="15" x14ac:dyDescent="0.25">
      <c r="A54" s="202"/>
      <c r="G54" s="216"/>
      <c r="H54" s="199"/>
      <c r="J54" s="201"/>
      <c r="K54" s="201"/>
    </row>
    <row r="55" spans="1:11" ht="15" x14ac:dyDescent="0.25">
      <c r="A55" s="211"/>
      <c r="B55" s="211"/>
      <c r="C55" s="211"/>
      <c r="D55" s="211"/>
      <c r="E55" s="211"/>
      <c r="G55" s="216"/>
      <c r="H55" s="199"/>
      <c r="J55" s="201"/>
      <c r="K55" s="201"/>
    </row>
    <row r="56" spans="1:11" x14ac:dyDescent="0.2">
      <c r="A56" s="202"/>
      <c r="B56" s="211"/>
      <c r="C56" s="211"/>
      <c r="D56" s="211"/>
      <c r="E56" s="211"/>
      <c r="F56" s="211"/>
      <c r="G56" s="216"/>
    </row>
    <row r="57" spans="1:11" x14ac:dyDescent="0.2">
      <c r="A57" s="212"/>
      <c r="G57" s="216"/>
    </row>
    <row r="58" spans="1:11" x14ac:dyDescent="0.2">
      <c r="A58" s="204"/>
      <c r="B58" s="214"/>
      <c r="C58" s="217"/>
      <c r="D58" s="214"/>
      <c r="E58" s="215"/>
      <c r="F58" s="215"/>
      <c r="G58" s="216"/>
    </row>
    <row r="59" spans="1:11" x14ac:dyDescent="0.2">
      <c r="A59" s="204"/>
      <c r="B59" s="214"/>
      <c r="C59" s="217"/>
      <c r="D59" s="214"/>
      <c r="E59" s="215"/>
      <c r="F59" s="215"/>
      <c r="G59" s="216"/>
    </row>
    <row r="60" spans="1:11" x14ac:dyDescent="0.2">
      <c r="A60" s="204"/>
      <c r="B60" s="214"/>
      <c r="C60" s="217"/>
      <c r="D60" s="214"/>
      <c r="E60" s="215"/>
      <c r="F60" s="215"/>
      <c r="G60" s="216"/>
    </row>
    <row r="61" spans="1:11" x14ac:dyDescent="0.2">
      <c r="A61" s="204"/>
      <c r="B61" s="214"/>
      <c r="C61" s="217"/>
      <c r="D61" s="214"/>
      <c r="E61" s="215"/>
      <c r="F61" s="215"/>
      <c r="G61" s="216"/>
    </row>
    <row r="62" spans="1:11" x14ac:dyDescent="0.2">
      <c r="A62" s="204"/>
      <c r="B62" s="214"/>
      <c r="C62" s="217"/>
      <c r="D62" s="214"/>
      <c r="E62" s="215"/>
      <c r="F62" s="215"/>
      <c r="G62" s="216"/>
    </row>
    <row r="63" spans="1:11" x14ac:dyDescent="0.2">
      <c r="A63" s="204"/>
      <c r="B63" s="214"/>
      <c r="C63" s="217"/>
      <c r="D63" s="214"/>
      <c r="E63" s="215"/>
      <c r="F63" s="215"/>
      <c r="G63" s="216"/>
    </row>
    <row r="64" spans="1:11" x14ac:dyDescent="0.2">
      <c r="A64" s="204"/>
      <c r="B64" s="214"/>
      <c r="C64" s="218"/>
      <c r="D64" s="214"/>
    </row>
    <row r="65" spans="1:4" x14ac:dyDescent="0.2">
      <c r="A65" s="204"/>
      <c r="B65" s="214"/>
      <c r="C65" s="218"/>
      <c r="D65" s="214"/>
    </row>
    <row r="66" spans="1:4" x14ac:dyDescent="0.2">
      <c r="A66" s="204"/>
      <c r="B66" s="214"/>
      <c r="C66" s="218"/>
      <c r="D66" s="214"/>
    </row>
    <row r="67" spans="1:4" x14ac:dyDescent="0.2">
      <c r="A67" s="204"/>
      <c r="B67" s="214"/>
      <c r="C67" s="218"/>
      <c r="D67" s="214"/>
    </row>
    <row r="68" spans="1:4" x14ac:dyDescent="0.2">
      <c r="A68" s="204"/>
      <c r="B68" s="214"/>
      <c r="C68" s="218"/>
      <c r="D68" s="214"/>
    </row>
    <row r="69" spans="1:4" x14ac:dyDescent="0.2">
      <c r="A69" s="204"/>
      <c r="B69" s="214"/>
      <c r="C69" s="218"/>
      <c r="D69" s="214"/>
    </row>
    <row r="70" spans="1:4" x14ac:dyDescent="0.2">
      <c r="A70" s="204"/>
      <c r="B70" s="214"/>
      <c r="C70" s="218"/>
      <c r="D70" s="214"/>
    </row>
    <row r="71" spans="1:4" x14ac:dyDescent="0.2">
      <c r="A71" s="204"/>
      <c r="B71" s="214"/>
      <c r="C71" s="218"/>
      <c r="D71" s="214"/>
    </row>
    <row r="72" spans="1:4" x14ac:dyDescent="0.2">
      <c r="A72" s="204"/>
      <c r="B72" s="214"/>
      <c r="C72" s="218"/>
      <c r="D72" s="214"/>
    </row>
    <row r="73" spans="1:4" x14ac:dyDescent="0.2">
      <c r="A73" s="204"/>
      <c r="B73" s="214"/>
      <c r="C73" s="218"/>
      <c r="D73" s="214"/>
    </row>
    <row r="74" spans="1:4" x14ac:dyDescent="0.2">
      <c r="A74" s="204"/>
      <c r="B74" s="214"/>
      <c r="C74" s="218"/>
      <c r="D74" s="214"/>
    </row>
    <row r="75" spans="1:4" x14ac:dyDescent="0.2">
      <c r="A75" s="204"/>
      <c r="B75" s="214"/>
      <c r="C75" s="218"/>
      <c r="D75" s="214"/>
    </row>
    <row r="76" spans="1:4" x14ac:dyDescent="0.2">
      <c r="A76" s="204"/>
      <c r="B76" s="214"/>
      <c r="C76" s="218"/>
      <c r="D76" s="214"/>
    </row>
    <row r="77" spans="1:4" x14ac:dyDescent="0.2">
      <c r="A77" s="204"/>
      <c r="B77" s="214"/>
      <c r="C77" s="218"/>
      <c r="D77" s="214"/>
    </row>
    <row r="78" spans="1:4" x14ac:dyDescent="0.2">
      <c r="A78" s="204"/>
      <c r="B78" s="214"/>
      <c r="C78" s="218"/>
      <c r="D78" s="214"/>
    </row>
    <row r="79" spans="1:4" x14ac:dyDescent="0.2">
      <c r="A79" s="204"/>
      <c r="B79" s="214"/>
      <c r="C79" s="218"/>
      <c r="D79" s="214"/>
    </row>
    <row r="80" spans="1:4" x14ac:dyDescent="0.2">
      <c r="A80" s="204"/>
      <c r="B80" s="214"/>
      <c r="C80" s="218"/>
      <c r="D80" s="214"/>
    </row>
    <row r="81" spans="1:4" x14ac:dyDescent="0.2">
      <c r="A81" s="204"/>
      <c r="B81" s="214"/>
      <c r="C81" s="218"/>
      <c r="D81" s="214"/>
    </row>
    <row r="82" spans="1:4" x14ac:dyDescent="0.2">
      <c r="A82" s="204"/>
      <c r="B82" s="214"/>
      <c r="C82" s="218"/>
      <c r="D82" s="214"/>
    </row>
    <row r="83" spans="1:4" x14ac:dyDescent="0.2">
      <c r="A83" s="204"/>
      <c r="B83" s="214"/>
      <c r="C83" s="218"/>
      <c r="D83" s="214"/>
    </row>
    <row r="84" spans="1:4" x14ac:dyDescent="0.2">
      <c r="A84" s="204"/>
      <c r="B84" s="214"/>
      <c r="C84" s="218"/>
      <c r="D84" s="214"/>
    </row>
    <row r="85" spans="1:4" x14ac:dyDescent="0.2">
      <c r="A85" s="204"/>
      <c r="B85" s="214"/>
      <c r="C85" s="218"/>
      <c r="D85" s="214"/>
    </row>
    <row r="86" spans="1:4" x14ac:dyDescent="0.2">
      <c r="A86" s="204"/>
      <c r="B86" s="214"/>
      <c r="C86" s="218"/>
      <c r="D86" s="214"/>
    </row>
    <row r="87" spans="1:4" x14ac:dyDescent="0.2">
      <c r="A87" s="204"/>
      <c r="B87" s="214"/>
      <c r="C87" s="218"/>
      <c r="D87" s="214"/>
    </row>
    <row r="88" spans="1:4" x14ac:dyDescent="0.2">
      <c r="A88" s="204"/>
      <c r="B88" s="214"/>
      <c r="C88" s="218"/>
      <c r="D88" s="214"/>
    </row>
    <row r="89" spans="1:4" x14ac:dyDescent="0.2">
      <c r="A89" s="204"/>
      <c r="B89" s="214"/>
      <c r="C89" s="219"/>
      <c r="D89" s="214"/>
    </row>
    <row r="90" spans="1:4" x14ac:dyDescent="0.2">
      <c r="A90" s="204"/>
      <c r="B90" s="214"/>
      <c r="C90" s="218"/>
      <c r="D90" s="214"/>
    </row>
    <row r="91" spans="1:4" x14ac:dyDescent="0.2">
      <c r="A91" s="204"/>
      <c r="B91" s="214"/>
      <c r="C91" s="218"/>
      <c r="D91" s="214"/>
    </row>
    <row r="92" spans="1:4" x14ac:dyDescent="0.2">
      <c r="A92" s="204"/>
      <c r="B92" s="214"/>
      <c r="C92" s="218"/>
      <c r="D92" s="214"/>
    </row>
    <row r="93" spans="1:4" x14ac:dyDescent="0.2">
      <c r="A93" s="204"/>
      <c r="B93" s="214"/>
      <c r="C93" s="218"/>
      <c r="D93" s="214"/>
    </row>
    <row r="94" spans="1:4" x14ac:dyDescent="0.2">
      <c r="A94" s="204"/>
      <c r="B94" s="214"/>
      <c r="C94" s="218"/>
      <c r="D94" s="214"/>
    </row>
    <row r="95" spans="1:4" x14ac:dyDescent="0.2">
      <c r="A95" s="204"/>
      <c r="B95" s="214"/>
      <c r="C95" s="218"/>
      <c r="D95" s="214"/>
    </row>
    <row r="96" spans="1:4" x14ac:dyDescent="0.2">
      <c r="A96" s="204"/>
      <c r="B96" s="214"/>
      <c r="C96" s="218"/>
      <c r="D96" s="214"/>
    </row>
    <row r="97" spans="1:4" x14ac:dyDescent="0.2">
      <c r="A97" s="204"/>
      <c r="B97" s="214"/>
      <c r="C97" s="218"/>
      <c r="D97" s="214"/>
    </row>
    <row r="98" spans="1:4" x14ac:dyDescent="0.2">
      <c r="A98" s="204"/>
      <c r="B98" s="214"/>
      <c r="C98" s="218"/>
      <c r="D98" s="214"/>
    </row>
    <row r="99" spans="1:4" x14ac:dyDescent="0.2">
      <c r="A99" s="204"/>
      <c r="B99" s="214"/>
      <c r="C99" s="218"/>
      <c r="D99" s="214"/>
    </row>
    <row r="100" spans="1:4" x14ac:dyDescent="0.2">
      <c r="A100" s="204"/>
      <c r="B100" s="214"/>
      <c r="D100" s="214"/>
    </row>
    <row r="101" spans="1:4" x14ac:dyDescent="0.2">
      <c r="A101" s="204"/>
      <c r="B101" s="214"/>
      <c r="D101" s="214"/>
    </row>
    <row r="102" spans="1:4" x14ac:dyDescent="0.2">
      <c r="A102" s="204"/>
      <c r="B102" s="214"/>
      <c r="D102" s="214"/>
    </row>
    <row r="103" spans="1:4" x14ac:dyDescent="0.2">
      <c r="A103" s="204"/>
      <c r="B103" s="214"/>
      <c r="D103" s="214"/>
    </row>
    <row r="104" spans="1:4" x14ac:dyDescent="0.2">
      <c r="A104" s="204"/>
      <c r="B104" s="214"/>
      <c r="D104" s="214"/>
    </row>
    <row r="105" spans="1:4" x14ac:dyDescent="0.2">
      <c r="A105" s="204"/>
      <c r="B105" s="214"/>
      <c r="D105" s="214"/>
    </row>
    <row r="106" spans="1:4" x14ac:dyDescent="0.2">
      <c r="A106" s="204"/>
      <c r="B106" s="214"/>
      <c r="D106" s="214"/>
    </row>
    <row r="107" spans="1:4" x14ac:dyDescent="0.2">
      <c r="A107" s="204"/>
      <c r="B107" s="214"/>
      <c r="D107" s="214"/>
    </row>
    <row r="108" spans="1:4" x14ac:dyDescent="0.2">
      <c r="A108" s="204"/>
      <c r="B108" s="214"/>
      <c r="D108" s="214"/>
    </row>
    <row r="109" spans="1:4" x14ac:dyDescent="0.2">
      <c r="A109" s="204"/>
      <c r="B109" s="214"/>
      <c r="D109" s="214"/>
    </row>
    <row r="110" spans="1:4" x14ac:dyDescent="0.2">
      <c r="A110" s="204"/>
      <c r="B110" s="214"/>
      <c r="D110" s="214"/>
    </row>
    <row r="111" spans="1:4" x14ac:dyDescent="0.2">
      <c r="A111" s="204"/>
      <c r="B111" s="214"/>
      <c r="D111" s="214"/>
    </row>
    <row r="112" spans="1:4" x14ac:dyDescent="0.2">
      <c r="A112" s="205"/>
    </row>
    <row r="113" spans="1:1" x14ac:dyDescent="0.2">
      <c r="A113" s="205"/>
    </row>
    <row r="114" spans="1:1" x14ac:dyDescent="0.2">
      <c r="A114" s="205"/>
    </row>
    <row r="115" spans="1:1" x14ac:dyDescent="0.2">
      <c r="A115" s="205"/>
    </row>
    <row r="116" spans="1:1" x14ac:dyDescent="0.2">
      <c r="A116" s="205"/>
    </row>
    <row r="117" spans="1:1" x14ac:dyDescent="0.2">
      <c r="A117" s="205"/>
    </row>
    <row r="118" spans="1:1" x14ac:dyDescent="0.2">
      <c r="A118" s="205"/>
    </row>
    <row r="119" spans="1:1" x14ac:dyDescent="0.2">
      <c r="A119" s="205"/>
    </row>
    <row r="120" spans="1:1" x14ac:dyDescent="0.2">
      <c r="A120" s="205"/>
    </row>
    <row r="121" spans="1:1" x14ac:dyDescent="0.2">
      <c r="A121" s="205"/>
    </row>
    <row r="122" spans="1:1" x14ac:dyDescent="0.2">
      <c r="A122" s="205"/>
    </row>
    <row r="123" spans="1:1" x14ac:dyDescent="0.2">
      <c r="A123" s="205"/>
    </row>
    <row r="124" spans="1:1" x14ac:dyDescent="0.2">
      <c r="A124" s="205"/>
    </row>
    <row r="125" spans="1:1" x14ac:dyDescent="0.2">
      <c r="A125" s="205"/>
    </row>
    <row r="126" spans="1:1" x14ac:dyDescent="0.2">
      <c r="A126" s="205"/>
    </row>
    <row r="127" spans="1:1" x14ac:dyDescent="0.2">
      <c r="A127" s="205"/>
    </row>
    <row r="128" spans="1:1" x14ac:dyDescent="0.2">
      <c r="A128" s="205"/>
    </row>
    <row r="129" spans="1:2" x14ac:dyDescent="0.2">
      <c r="A129" s="205"/>
    </row>
    <row r="130" spans="1:2" x14ac:dyDescent="0.2">
      <c r="A130" s="205"/>
    </row>
    <row r="131" spans="1:2" x14ac:dyDescent="0.2">
      <c r="A131" s="205"/>
    </row>
    <row r="132" spans="1:2" x14ac:dyDescent="0.2">
      <c r="A132" s="205"/>
    </row>
    <row r="133" spans="1:2" x14ac:dyDescent="0.2">
      <c r="A133" s="205"/>
    </row>
    <row r="134" spans="1:2" x14ac:dyDescent="0.2">
      <c r="A134" s="205"/>
    </row>
    <row r="135" spans="1:2" x14ac:dyDescent="0.2">
      <c r="A135" s="205"/>
    </row>
    <row r="136" spans="1:2" x14ac:dyDescent="0.2">
      <c r="A136" s="205"/>
    </row>
    <row r="137" spans="1:2" x14ac:dyDescent="0.2">
      <c r="A137" s="205"/>
    </row>
    <row r="138" spans="1:2" x14ac:dyDescent="0.2">
      <c r="A138" s="205"/>
    </row>
    <row r="139" spans="1:2" x14ac:dyDescent="0.2">
      <c r="A139" s="205"/>
    </row>
    <row r="140" spans="1:2" x14ac:dyDescent="0.2">
      <c r="B140" s="205"/>
    </row>
    <row r="141" spans="1:2" x14ac:dyDescent="0.2">
      <c r="B141" s="205"/>
    </row>
    <row r="142" spans="1:2" x14ac:dyDescent="0.2">
      <c r="B142" s="205"/>
    </row>
    <row r="143" spans="1:2" x14ac:dyDescent="0.2">
      <c r="B143" s="205"/>
    </row>
    <row r="144" spans="1:2" x14ac:dyDescent="0.2">
      <c r="B144" s="205"/>
    </row>
    <row r="145" spans="2:2" x14ac:dyDescent="0.2">
      <c r="B145" s="205"/>
    </row>
    <row r="146" spans="2:2" x14ac:dyDescent="0.2">
      <c r="B146" s="205"/>
    </row>
    <row r="147" spans="2:2" x14ac:dyDescent="0.2">
      <c r="B147" s="205"/>
    </row>
    <row r="148" spans="2:2" x14ac:dyDescent="0.2">
      <c r="B148" s="205"/>
    </row>
    <row r="149" spans="2:2" x14ac:dyDescent="0.2">
      <c r="B149" s="205"/>
    </row>
    <row r="150" spans="2:2" x14ac:dyDescent="0.2">
      <c r="B150" s="205"/>
    </row>
    <row r="151" spans="2:2" x14ac:dyDescent="0.2">
      <c r="B151" s="205"/>
    </row>
    <row r="152" spans="2:2" x14ac:dyDescent="0.2">
      <c r="B152" s="205"/>
    </row>
    <row r="153" spans="2:2" x14ac:dyDescent="0.2">
      <c r="B153" s="205"/>
    </row>
    <row r="154" spans="2:2" x14ac:dyDescent="0.2">
      <c r="B154" s="205"/>
    </row>
    <row r="155" spans="2:2" x14ac:dyDescent="0.2">
      <c r="B155" s="205"/>
    </row>
    <row r="156" spans="2:2" x14ac:dyDescent="0.2">
      <c r="B156" s="205"/>
    </row>
    <row r="157" spans="2:2" x14ac:dyDescent="0.2">
      <c r="B157" s="205"/>
    </row>
    <row r="158" spans="2:2" x14ac:dyDescent="0.2">
      <c r="B158" s="205"/>
    </row>
    <row r="159" spans="2:2" x14ac:dyDescent="0.2">
      <c r="B159" s="205"/>
    </row>
    <row r="160" spans="2:2" x14ac:dyDescent="0.2">
      <c r="B160" s="205"/>
    </row>
    <row r="161" spans="2:2" x14ac:dyDescent="0.2">
      <c r="B161" s="205"/>
    </row>
    <row r="162" spans="2:2" x14ac:dyDescent="0.2">
      <c r="B162" s="205"/>
    </row>
    <row r="163" spans="2:2" x14ac:dyDescent="0.2">
      <c r="B163" s="205"/>
    </row>
    <row r="164" spans="2:2" x14ac:dyDescent="0.2">
      <c r="B164" s="205"/>
    </row>
    <row r="165" spans="2:2" x14ac:dyDescent="0.2">
      <c r="B165" s="205"/>
    </row>
    <row r="166" spans="2:2" x14ac:dyDescent="0.2">
      <c r="B166" s="205"/>
    </row>
    <row r="167" spans="2:2" x14ac:dyDescent="0.2">
      <c r="B167" s="205"/>
    </row>
  </sheetData>
  <mergeCells count="3">
    <mergeCell ref="A33:K34"/>
    <mergeCell ref="B36:F36"/>
    <mergeCell ref="B23:E23"/>
  </mergeCells>
  <hyperlinks>
    <hyperlink ref="B36" r:id="rId1" xr:uid="{00000000-0004-0000-2700-000000000000}"/>
    <hyperlink ref="A3" location="Contents!A1" display="Return to Contents" xr:uid="{00000000-0004-0000-2700-000001000000}"/>
  </hyperlinks>
  <pageMargins left="0.7" right="0.7" top="0.75" bottom="0.75" header="0.3" footer="0.3"/>
  <pageSetup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R81"/>
  <sheetViews>
    <sheetView workbookViewId="0"/>
  </sheetViews>
  <sheetFormatPr defaultRowHeight="12.75" x14ac:dyDescent="0.2"/>
  <cols>
    <col min="17" max="17" width="16.7109375" customWidth="1"/>
    <col min="18" max="18" width="17.5703125" customWidth="1"/>
  </cols>
  <sheetData>
    <row r="1" spans="1:18" x14ac:dyDescent="0.2">
      <c r="M1" s="21"/>
    </row>
    <row r="2" spans="1:18" ht="15.75" x14ac:dyDescent="0.25">
      <c r="A2" s="31" t="s">
        <v>977</v>
      </c>
      <c r="M2" s="21"/>
    </row>
    <row r="3" spans="1:18" x14ac:dyDescent="0.2">
      <c r="A3" s="16" t="s">
        <v>16</v>
      </c>
      <c r="M3" s="21"/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43"/>
    </row>
    <row r="6" spans="1:18" ht="25.5" customHeight="1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Q6" s="167" t="s">
        <v>404</v>
      </c>
      <c r="R6" s="166" t="s">
        <v>326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Q7" s="167" t="s">
        <v>18</v>
      </c>
      <c r="R7" s="144" t="s">
        <v>303</v>
      </c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Q8" s="241" t="s">
        <v>320</v>
      </c>
      <c r="R8" s="171" t="s">
        <v>319</v>
      </c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Q9" s="248" t="s">
        <v>322</v>
      </c>
      <c r="R9" s="173" t="s">
        <v>321</v>
      </c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5" spans="1:11" x14ac:dyDescent="0.2">
      <c r="C25" t="s">
        <v>405</v>
      </c>
      <c r="G25" t="s">
        <v>406</v>
      </c>
    </row>
    <row r="26" spans="1:11" x14ac:dyDescent="0.2">
      <c r="A26" s="29"/>
      <c r="B26" s="29"/>
      <c r="C26" t="s">
        <v>470</v>
      </c>
      <c r="G26" t="s">
        <v>470</v>
      </c>
    </row>
    <row r="27" spans="1:11" x14ac:dyDescent="0.2">
      <c r="B27" s="8"/>
      <c r="C27" s="299" t="s">
        <v>404</v>
      </c>
      <c r="D27" s="299" t="s">
        <v>18</v>
      </c>
      <c r="E27" s="187"/>
      <c r="F27" s="187"/>
      <c r="G27" s="301" t="s">
        <v>320</v>
      </c>
      <c r="H27" s="300" t="s">
        <v>407</v>
      </c>
    </row>
    <row r="28" spans="1:11" x14ac:dyDescent="0.2">
      <c r="B28" s="1">
        <v>44562</v>
      </c>
      <c r="C28" s="94">
        <v>66.048821704999995</v>
      </c>
      <c r="D28" s="94">
        <v>32.191400000000002</v>
      </c>
      <c r="G28" s="94">
        <v>44.342738113999999</v>
      </c>
      <c r="H28" s="94">
        <v>53.186398320999999</v>
      </c>
      <c r="J28" s="14"/>
    </row>
    <row r="29" spans="1:11" x14ac:dyDescent="0.2">
      <c r="B29" s="1">
        <v>44593</v>
      </c>
      <c r="C29" s="94">
        <v>66.416763532000004</v>
      </c>
      <c r="D29" s="94">
        <v>32.782400000000003</v>
      </c>
      <c r="G29" s="94">
        <v>46.489434869999997</v>
      </c>
      <c r="H29" s="94">
        <v>54.257233014999997</v>
      </c>
    </row>
    <row r="30" spans="1:11" x14ac:dyDescent="0.2">
      <c r="B30" s="1">
        <v>44621</v>
      </c>
      <c r="C30" s="94">
        <v>67.291764052000005</v>
      </c>
      <c r="D30" s="94">
        <v>32.4193</v>
      </c>
      <c r="G30" s="94">
        <v>46.045755311000001</v>
      </c>
      <c r="H30" s="94">
        <v>53.497461250999997</v>
      </c>
    </row>
    <row r="31" spans="1:11" x14ac:dyDescent="0.2">
      <c r="B31" s="1">
        <v>44652</v>
      </c>
      <c r="C31" s="94">
        <v>66.231429973999994</v>
      </c>
      <c r="D31" s="94">
        <v>32.668999999999997</v>
      </c>
      <c r="G31" s="94">
        <v>44.396742271000001</v>
      </c>
      <c r="H31" s="94">
        <v>53.835460116</v>
      </c>
    </row>
    <row r="32" spans="1:11" x14ac:dyDescent="0.2">
      <c r="B32" s="1">
        <v>44682</v>
      </c>
      <c r="C32" s="94">
        <v>66.660728574000004</v>
      </c>
      <c r="D32" s="94">
        <v>32.215800000000002</v>
      </c>
      <c r="G32" s="94">
        <v>44.808108631000003</v>
      </c>
      <c r="H32" s="94">
        <v>54.671290063000001</v>
      </c>
    </row>
    <row r="33" spans="2:8" x14ac:dyDescent="0.2">
      <c r="B33" s="1">
        <v>44713</v>
      </c>
      <c r="C33" s="94">
        <v>66.981394878000003</v>
      </c>
      <c r="D33" s="94">
        <v>32.403300000000002</v>
      </c>
      <c r="G33" s="94">
        <v>45.988882781000001</v>
      </c>
      <c r="H33" s="94">
        <v>55.279572082999998</v>
      </c>
    </row>
    <row r="34" spans="2:8" x14ac:dyDescent="0.2">
      <c r="B34" s="1">
        <v>44743</v>
      </c>
      <c r="C34" s="94">
        <v>67.959626364000002</v>
      </c>
      <c r="D34" s="94">
        <v>32.698300000000003</v>
      </c>
      <c r="G34" s="94">
        <v>45.576242968999999</v>
      </c>
      <c r="H34" s="94">
        <v>54.906381162999999</v>
      </c>
    </row>
    <row r="35" spans="2:8" x14ac:dyDescent="0.2">
      <c r="B35" s="1">
        <v>44774</v>
      </c>
      <c r="C35" s="94">
        <v>67.548955950000007</v>
      </c>
      <c r="D35" s="94">
        <v>33.685000000000002</v>
      </c>
      <c r="G35" s="94">
        <v>46.435684377000001</v>
      </c>
      <c r="H35" s="94">
        <v>54.642646556000003</v>
      </c>
    </row>
    <row r="36" spans="2:8" x14ac:dyDescent="0.2">
      <c r="B36" s="1">
        <v>44805</v>
      </c>
      <c r="C36" s="94">
        <v>67.917940138999995</v>
      </c>
      <c r="D36" s="94">
        <v>33.8018</v>
      </c>
      <c r="G36" s="94">
        <v>46.018944648000002</v>
      </c>
      <c r="H36" s="94">
        <v>55.313817507000003</v>
      </c>
    </row>
    <row r="37" spans="2:8" x14ac:dyDescent="0.2">
      <c r="B37" s="1">
        <v>44835</v>
      </c>
      <c r="C37" s="94">
        <v>68.390305908000002</v>
      </c>
      <c r="D37" s="94">
        <v>33.377699999999997</v>
      </c>
      <c r="G37" s="94">
        <v>44.863295131999998</v>
      </c>
      <c r="H37" s="94">
        <v>54.175312421999998</v>
      </c>
    </row>
    <row r="38" spans="2:8" x14ac:dyDescent="0.2">
      <c r="B38" s="1">
        <v>44866</v>
      </c>
      <c r="C38" s="94">
        <v>68.922059101000002</v>
      </c>
      <c r="D38" s="94">
        <v>33.0167</v>
      </c>
      <c r="G38" s="94">
        <v>45.885491684000002</v>
      </c>
      <c r="H38" s="94">
        <v>54.745186054000001</v>
      </c>
    </row>
    <row r="39" spans="2:8" x14ac:dyDescent="0.2">
      <c r="B39" s="1">
        <v>44896</v>
      </c>
      <c r="C39" s="94">
        <v>67.293949974</v>
      </c>
      <c r="D39" s="94">
        <v>33.086599999999997</v>
      </c>
      <c r="G39" s="94">
        <v>45.870527502999998</v>
      </c>
      <c r="H39" s="94">
        <v>55.370571603999998</v>
      </c>
    </row>
    <row r="40" spans="2:8" x14ac:dyDescent="0.2">
      <c r="B40" s="1">
        <v>44927</v>
      </c>
      <c r="C40" s="94">
        <v>68.609457272</v>
      </c>
      <c r="D40" s="94">
        <v>32.512999999999998</v>
      </c>
      <c r="G40" s="94">
        <v>43.930957999999997</v>
      </c>
      <c r="H40" s="94">
        <v>55.163570129999997</v>
      </c>
    </row>
    <row r="41" spans="2:8" x14ac:dyDescent="0.2">
      <c r="B41" s="1">
        <v>44958</v>
      </c>
      <c r="C41" s="94">
        <v>68.933286257999995</v>
      </c>
      <c r="D41" s="94">
        <v>32.714399999999998</v>
      </c>
      <c r="G41" s="94">
        <v>46.124599000000003</v>
      </c>
      <c r="H41" s="94">
        <v>56.682770140999999</v>
      </c>
    </row>
    <row r="42" spans="2:8" x14ac:dyDescent="0.2">
      <c r="B42" s="1">
        <v>44986</v>
      </c>
      <c r="C42" s="94">
        <v>69.000876837000007</v>
      </c>
      <c r="D42" s="94">
        <v>32.898400000000002</v>
      </c>
      <c r="G42" s="94">
        <v>45.810068000000001</v>
      </c>
      <c r="H42" s="94">
        <v>56.254108289000001</v>
      </c>
    </row>
    <row r="43" spans="2:8" x14ac:dyDescent="0.2">
      <c r="B43" s="1">
        <v>45017</v>
      </c>
      <c r="C43" s="94">
        <v>68.811727327</v>
      </c>
      <c r="D43" s="94">
        <v>32.819499999999998</v>
      </c>
      <c r="G43" s="94">
        <v>44.476089999999999</v>
      </c>
      <c r="H43" s="94">
        <v>55.955965272999997</v>
      </c>
    </row>
    <row r="44" spans="2:8" x14ac:dyDescent="0.2">
      <c r="B44" s="1">
        <v>45047</v>
      </c>
      <c r="C44" s="94">
        <v>68.911969343999999</v>
      </c>
      <c r="D44" s="94">
        <v>32.147599999999997</v>
      </c>
      <c r="G44" s="94">
        <v>45.617718000000004</v>
      </c>
      <c r="H44" s="94">
        <v>56.620277125000001</v>
      </c>
    </row>
    <row r="45" spans="2:8" x14ac:dyDescent="0.2">
      <c r="B45" s="1">
        <v>45078</v>
      </c>
      <c r="C45" s="94">
        <v>69.753412421999997</v>
      </c>
      <c r="D45" s="94">
        <v>32.370899999999999</v>
      </c>
      <c r="G45" s="94">
        <v>46.472960999999998</v>
      </c>
      <c r="H45" s="94">
        <v>57.209999846999999</v>
      </c>
    </row>
    <row r="46" spans="2:8" x14ac:dyDescent="0.2">
      <c r="B46" s="1">
        <v>45108</v>
      </c>
      <c r="C46" s="94">
        <v>70.076897430000002</v>
      </c>
      <c r="D46" s="94">
        <v>31.547899999999998</v>
      </c>
      <c r="G46" s="94">
        <v>45.680664</v>
      </c>
      <c r="H46" s="94">
        <v>56.496520066999999</v>
      </c>
    </row>
    <row r="47" spans="2:8" x14ac:dyDescent="0.2">
      <c r="B47" s="1">
        <v>45139</v>
      </c>
      <c r="C47" s="94">
        <v>70.070297087</v>
      </c>
      <c r="D47" s="94">
        <v>31.363499999999998</v>
      </c>
      <c r="G47" s="94">
        <v>46.306347000000002</v>
      </c>
      <c r="H47" s="94">
        <v>56.387632046</v>
      </c>
    </row>
    <row r="48" spans="2:8" x14ac:dyDescent="0.2">
      <c r="B48" s="1">
        <v>45170</v>
      </c>
      <c r="C48" s="94">
        <v>70.437442763999996</v>
      </c>
      <c r="D48" s="94">
        <v>31.988399999999999</v>
      </c>
      <c r="G48" s="94">
        <v>45.712657999999998</v>
      </c>
      <c r="H48" s="94">
        <v>57.106751232999997</v>
      </c>
    </row>
    <row r="49" spans="2:8" x14ac:dyDescent="0.2">
      <c r="B49" s="1">
        <v>45200</v>
      </c>
      <c r="C49" s="94">
        <v>70.652790205000002</v>
      </c>
      <c r="D49" s="94">
        <v>31.874400000000001</v>
      </c>
      <c r="G49" s="94">
        <v>46.057518999999999</v>
      </c>
      <c r="H49" s="94">
        <v>55.612384626999997</v>
      </c>
    </row>
    <row r="50" spans="2:8" x14ac:dyDescent="0.2">
      <c r="B50" s="1">
        <v>45231</v>
      </c>
      <c r="C50" s="94">
        <v>71.369938876000006</v>
      </c>
      <c r="D50" s="94">
        <v>31.953499999999998</v>
      </c>
      <c r="G50" s="94">
        <v>46.178355000000003</v>
      </c>
      <c r="H50" s="94">
        <v>56.508939671999997</v>
      </c>
    </row>
    <row r="51" spans="2:8" x14ac:dyDescent="0.2">
      <c r="B51" s="1">
        <v>45261</v>
      </c>
      <c r="C51" s="94">
        <v>71.452023069000006</v>
      </c>
      <c r="D51" s="94">
        <v>31.960799999999999</v>
      </c>
      <c r="G51" s="94">
        <v>45.773358000000002</v>
      </c>
      <c r="H51" s="94">
        <v>57.642456551000002</v>
      </c>
    </row>
    <row r="52" spans="2:8" x14ac:dyDescent="0.2">
      <c r="B52" s="1">
        <v>45292</v>
      </c>
      <c r="C52" s="94">
        <v>69.063684171999995</v>
      </c>
      <c r="D52" s="94">
        <v>31.9222</v>
      </c>
      <c r="G52" s="94">
        <v>44.374648999999998</v>
      </c>
      <c r="H52" s="94">
        <v>56.694534163</v>
      </c>
    </row>
    <row r="53" spans="2:8" x14ac:dyDescent="0.2">
      <c r="B53" s="1">
        <v>45323</v>
      </c>
      <c r="C53" s="94">
        <v>70.061949558999999</v>
      </c>
      <c r="D53" s="94">
        <v>32.130800000000001</v>
      </c>
      <c r="G53" s="94">
        <v>45.233303999999997</v>
      </c>
      <c r="H53" s="94">
        <v>58.105110388</v>
      </c>
    </row>
    <row r="54" spans="2:8" x14ac:dyDescent="0.2">
      <c r="B54" s="1">
        <v>45352</v>
      </c>
      <c r="C54" s="94">
        <v>70.501867931000007</v>
      </c>
      <c r="D54" s="94">
        <v>32.433</v>
      </c>
      <c r="G54" s="94">
        <v>44.823292000000002</v>
      </c>
      <c r="H54" s="94">
        <v>57.394111207000002</v>
      </c>
    </row>
    <row r="55" spans="2:8" x14ac:dyDescent="0.2">
      <c r="B55" s="1">
        <v>45383</v>
      </c>
      <c r="C55" s="94">
        <v>70.369330882</v>
      </c>
      <c r="D55" s="94">
        <v>32.336300000000001</v>
      </c>
      <c r="G55" s="94">
        <v>45.158692000000002</v>
      </c>
      <c r="H55" s="94">
        <v>57.174144800000001</v>
      </c>
    </row>
    <row r="56" spans="2:8" x14ac:dyDescent="0.2">
      <c r="B56" s="1">
        <v>45413</v>
      </c>
      <c r="C56" s="94">
        <v>70.219288712999997</v>
      </c>
      <c r="D56" s="94">
        <v>32.166600000000003</v>
      </c>
      <c r="G56" s="94">
        <v>45.864060000000002</v>
      </c>
      <c r="H56" s="94">
        <v>57.552596956999999</v>
      </c>
    </row>
    <row r="57" spans="2:8" x14ac:dyDescent="0.2">
      <c r="B57" s="1">
        <v>45444</v>
      </c>
      <c r="C57" s="94">
        <v>70.592867057999996</v>
      </c>
      <c r="D57" s="94">
        <v>31.7606</v>
      </c>
      <c r="G57" s="94">
        <v>45.608499000000002</v>
      </c>
      <c r="H57" s="94">
        <v>57.985239554000003</v>
      </c>
    </row>
    <row r="58" spans="2:8" x14ac:dyDescent="0.2">
      <c r="B58" s="1">
        <v>45474</v>
      </c>
      <c r="C58" s="94">
        <v>70.377926137000003</v>
      </c>
      <c r="D58" s="94">
        <v>32.321542895999997</v>
      </c>
      <c r="G58" s="94">
        <v>46.276972999999998</v>
      </c>
      <c r="H58" s="94">
        <v>57.422606569999999</v>
      </c>
    </row>
    <row r="59" spans="2:8" x14ac:dyDescent="0.2">
      <c r="B59" s="1">
        <v>45505</v>
      </c>
      <c r="C59" s="94">
        <v>70.756074634000001</v>
      </c>
      <c r="D59" s="94">
        <v>32.241268632000001</v>
      </c>
      <c r="G59" s="94">
        <v>46.134260325</v>
      </c>
      <c r="H59" s="94">
        <v>56.648387411000002</v>
      </c>
    </row>
    <row r="60" spans="2:8" x14ac:dyDescent="0.2">
      <c r="B60" s="1">
        <v>45536</v>
      </c>
      <c r="C60" s="94">
        <v>70.640889982999994</v>
      </c>
      <c r="D60" s="94">
        <v>31.495573330999999</v>
      </c>
      <c r="G60" s="94">
        <v>45.909373348000003</v>
      </c>
      <c r="H60" s="94">
        <v>57.424774530000001</v>
      </c>
    </row>
    <row r="61" spans="2:8" x14ac:dyDescent="0.2">
      <c r="B61" s="1">
        <v>45566</v>
      </c>
      <c r="C61" s="94">
        <v>70.800996854000005</v>
      </c>
      <c r="D61" s="94">
        <v>31.971251813999999</v>
      </c>
      <c r="G61" s="94">
        <v>45.988156681</v>
      </c>
      <c r="H61" s="94">
        <v>56.285276451000001</v>
      </c>
    </row>
    <row r="62" spans="2:8" x14ac:dyDescent="0.2">
      <c r="B62" s="1">
        <v>45597</v>
      </c>
      <c r="C62" s="94">
        <v>71.540593278000003</v>
      </c>
      <c r="D62" s="94">
        <v>31.979568813</v>
      </c>
      <c r="G62" s="94">
        <v>45.904663397999997</v>
      </c>
      <c r="H62" s="94">
        <v>57.463105599999999</v>
      </c>
    </row>
    <row r="63" spans="2:8" x14ac:dyDescent="0.2">
      <c r="B63" s="1">
        <v>45627</v>
      </c>
      <c r="C63" s="94">
        <v>71.368284256999999</v>
      </c>
      <c r="D63" s="94">
        <v>32.065097299000001</v>
      </c>
      <c r="G63" s="94">
        <v>46.462951578999999</v>
      </c>
      <c r="H63" s="94">
        <v>58.513244102000002</v>
      </c>
    </row>
    <row r="64" spans="2:8" x14ac:dyDescent="0.2">
      <c r="B64" s="1">
        <v>45658</v>
      </c>
      <c r="C64" s="94">
        <v>71.036477773000001</v>
      </c>
      <c r="D64" s="94">
        <v>31.979991900000002</v>
      </c>
      <c r="G64" s="94">
        <v>44.769112737999997</v>
      </c>
      <c r="H64" s="94">
        <v>57.671161671</v>
      </c>
    </row>
    <row r="65" spans="1:9" x14ac:dyDescent="0.2">
      <c r="B65" s="1">
        <v>45689</v>
      </c>
      <c r="C65" s="94">
        <v>71.151935675999994</v>
      </c>
      <c r="D65" s="94">
        <v>31.977862102</v>
      </c>
      <c r="G65" s="94">
        <v>46.147870803000004</v>
      </c>
      <c r="H65" s="94">
        <v>59.130816109000001</v>
      </c>
    </row>
    <row r="66" spans="1:9" x14ac:dyDescent="0.2">
      <c r="B66" s="1">
        <v>45717</v>
      </c>
      <c r="C66" s="94">
        <v>71.300782631000004</v>
      </c>
      <c r="D66" s="94">
        <v>31.973185919999999</v>
      </c>
      <c r="G66" s="94">
        <v>45.474662752</v>
      </c>
      <c r="H66" s="94">
        <v>58.425200732999997</v>
      </c>
    </row>
    <row r="67" spans="1:9" x14ac:dyDescent="0.2">
      <c r="B67" s="1">
        <v>45748</v>
      </c>
      <c r="C67" s="94">
        <v>71.431938545999998</v>
      </c>
      <c r="D67" s="94">
        <v>32.092772175</v>
      </c>
      <c r="G67" s="94">
        <v>44.950238321999997</v>
      </c>
      <c r="H67" s="94">
        <v>58.221423555000001</v>
      </c>
    </row>
    <row r="68" spans="1:9" x14ac:dyDescent="0.2">
      <c r="B68" s="1">
        <v>45778</v>
      </c>
      <c r="C68" s="94">
        <v>71.725507195000006</v>
      </c>
      <c r="D68" s="94">
        <v>32.135357958999997</v>
      </c>
      <c r="G68" s="94">
        <v>45.070279460000002</v>
      </c>
      <c r="H68" s="94">
        <v>58.667206241000002</v>
      </c>
    </row>
    <row r="69" spans="1:9" x14ac:dyDescent="0.2">
      <c r="B69" s="1">
        <v>45809</v>
      </c>
      <c r="C69" s="94">
        <v>72.179598479000006</v>
      </c>
      <c r="D69" s="94">
        <v>32.174025634000003</v>
      </c>
      <c r="G69" s="94">
        <v>45.621641758000003</v>
      </c>
      <c r="H69" s="94">
        <v>59.356651829</v>
      </c>
    </row>
    <row r="70" spans="1:9" x14ac:dyDescent="0.2">
      <c r="B70" s="1">
        <v>45839</v>
      </c>
      <c r="C70" s="94">
        <v>72.428341736999997</v>
      </c>
      <c r="D70" s="94">
        <v>32.230620737000002</v>
      </c>
      <c r="G70" s="94">
        <v>46.083042829999997</v>
      </c>
      <c r="H70" s="94">
        <v>58.596788320999998</v>
      </c>
    </row>
    <row r="71" spans="1:9" x14ac:dyDescent="0.2">
      <c r="B71" s="1">
        <v>45870</v>
      </c>
      <c r="C71" s="94">
        <v>72.448562643000002</v>
      </c>
      <c r="D71" s="94">
        <v>32.295777848</v>
      </c>
      <c r="G71" s="94">
        <v>46.146869207999998</v>
      </c>
      <c r="H71" s="94">
        <v>58.213266236000003</v>
      </c>
    </row>
    <row r="72" spans="1:9" x14ac:dyDescent="0.2">
      <c r="B72" s="1">
        <v>45901</v>
      </c>
      <c r="C72" s="94">
        <v>72.343333200999993</v>
      </c>
      <c r="D72" s="94">
        <v>32.364764581999999</v>
      </c>
      <c r="G72" s="94">
        <v>46.004298386000002</v>
      </c>
      <c r="H72" s="94">
        <v>58.997642499000001</v>
      </c>
    </row>
    <row r="73" spans="1:9" x14ac:dyDescent="0.2">
      <c r="B73" s="1">
        <v>45931</v>
      </c>
      <c r="C73" s="94">
        <v>72.534472460000003</v>
      </c>
      <c r="D73" s="94">
        <v>32.435237477999998</v>
      </c>
      <c r="G73" s="94">
        <v>46.184531743999997</v>
      </c>
      <c r="H73" s="94">
        <v>57.509900471000002</v>
      </c>
    </row>
    <row r="74" spans="1:9" x14ac:dyDescent="0.2">
      <c r="B74" s="1">
        <v>45962</v>
      </c>
      <c r="C74" s="94">
        <v>72.903396342999997</v>
      </c>
      <c r="D74" s="94">
        <v>32.500364886</v>
      </c>
      <c r="G74" s="94">
        <v>46.031207461999998</v>
      </c>
      <c r="H74" s="94">
        <v>58.602555119999998</v>
      </c>
    </row>
    <row r="75" spans="1:9" x14ac:dyDescent="0.2">
      <c r="B75" s="1">
        <v>45992</v>
      </c>
      <c r="C75" s="94">
        <v>72.631421154999998</v>
      </c>
      <c r="D75" s="94">
        <v>32.573201574999999</v>
      </c>
      <c r="G75" s="94">
        <v>46.421810843000003</v>
      </c>
      <c r="H75" s="94">
        <v>59.676577401000003</v>
      </c>
    </row>
    <row r="76" spans="1:9" x14ac:dyDescent="0.2">
      <c r="B76" s="1"/>
      <c r="C76" s="94"/>
      <c r="D76" s="94"/>
      <c r="G76" s="94"/>
      <c r="H76" s="94"/>
    </row>
    <row r="77" spans="1:9" x14ac:dyDescent="0.2">
      <c r="B77" s="278" t="s">
        <v>1007</v>
      </c>
    </row>
    <row r="78" spans="1:9" x14ac:dyDescent="0.2">
      <c r="A78" s="1"/>
      <c r="I78" s="283"/>
    </row>
    <row r="79" spans="1:9" x14ac:dyDescent="0.2">
      <c r="B79" s="3"/>
      <c r="C79" s="58" t="s">
        <v>342</v>
      </c>
      <c r="I79" s="7"/>
    </row>
    <row r="80" spans="1:9" x14ac:dyDescent="0.2">
      <c r="B80" s="294">
        <v>35.5</v>
      </c>
      <c r="C80">
        <v>0</v>
      </c>
      <c r="F80" s="13">
        <v>35</v>
      </c>
      <c r="I80" s="283"/>
    </row>
    <row r="81" spans="2:6" x14ac:dyDescent="0.2">
      <c r="B81" s="294">
        <v>35.5</v>
      </c>
      <c r="C81">
        <v>1.2</v>
      </c>
      <c r="F81" s="13">
        <v>35</v>
      </c>
    </row>
  </sheetData>
  <conditionalFormatting sqref="C28:D76">
    <cfRule type="expression" dxfId="26" priority="3">
      <formula>ISNA(C28)</formula>
    </cfRule>
  </conditionalFormatting>
  <conditionalFormatting sqref="G28:H76">
    <cfRule type="expression" dxfId="25" priority="4">
      <formula>ISNA(G28)</formula>
    </cfRule>
  </conditionalFormatting>
  <hyperlinks>
    <hyperlink ref="A3" location="Contents!A1" display="Return to Contents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2:R38"/>
  <sheetViews>
    <sheetView workbookViewId="0"/>
  </sheetViews>
  <sheetFormatPr defaultRowHeight="12.75" x14ac:dyDescent="0.2"/>
  <cols>
    <col min="1" max="1" width="12.7109375" customWidth="1"/>
    <col min="17" max="17" width="16.7109375" customWidth="1"/>
    <col min="18" max="18" width="22.7109375" customWidth="1"/>
  </cols>
  <sheetData>
    <row r="2" spans="1:18" ht="15.75" x14ac:dyDescent="0.25">
      <c r="A2" s="31" t="s">
        <v>977</v>
      </c>
    </row>
    <row r="3" spans="1:18" x14ac:dyDescent="0.2">
      <c r="A3" s="16" t="s">
        <v>16</v>
      </c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97"/>
      <c r="Q5" s="142" t="s">
        <v>343</v>
      </c>
      <c r="R5" s="143"/>
    </row>
    <row r="6" spans="1:18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97"/>
      <c r="Q6" s="400" t="s">
        <v>381</v>
      </c>
      <c r="R6" s="247" t="s">
        <v>382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Q7" s="256" t="s">
        <v>378</v>
      </c>
      <c r="R7" s="145" t="s">
        <v>383</v>
      </c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x14ac:dyDescent="0.2">
      <c r="B25" s="465" t="s">
        <v>484</v>
      </c>
      <c r="C25" s="465"/>
      <c r="D25" s="465"/>
      <c r="E25" s="465"/>
      <c r="F25" s="465"/>
    </row>
    <row r="26" spans="1:11" x14ac:dyDescent="0.2">
      <c r="A26" s="8"/>
      <c r="B26" s="36">
        <v>2022</v>
      </c>
      <c r="C26" s="36">
        <v>2023</v>
      </c>
      <c r="D26" s="36">
        <v>2024</v>
      </c>
      <c r="E26" s="36">
        <v>2025</v>
      </c>
      <c r="F26" s="224" t="s">
        <v>1026</v>
      </c>
    </row>
    <row r="27" spans="1:11" x14ac:dyDescent="0.2">
      <c r="A27" t="s">
        <v>97</v>
      </c>
      <c r="B27" s="13">
        <v>48.755679065000002</v>
      </c>
      <c r="C27" s="13">
        <v>43.300674221000001</v>
      </c>
      <c r="D27" s="13">
        <v>46.205357179000003</v>
      </c>
      <c r="E27" s="13">
        <v>44.513347387000003</v>
      </c>
      <c r="F27" s="225">
        <v>44.107280000000003</v>
      </c>
      <c r="H27" s="13"/>
    </row>
    <row r="28" spans="1:11" x14ac:dyDescent="0.2">
      <c r="A28" t="s">
        <v>98</v>
      </c>
      <c r="B28" s="13">
        <v>147.2827825</v>
      </c>
      <c r="C28" s="13">
        <v>108.57886786</v>
      </c>
      <c r="D28" s="13">
        <v>156.77584063</v>
      </c>
      <c r="E28" s="13">
        <v>132.82918343</v>
      </c>
      <c r="F28" s="225">
        <v>124.8022</v>
      </c>
      <c r="H28" s="13"/>
    </row>
    <row r="29" spans="1:11" x14ac:dyDescent="0.2">
      <c r="A29" t="s">
        <v>99</v>
      </c>
      <c r="B29" s="13">
        <v>269.80127011000002</v>
      </c>
      <c r="C29" s="13">
        <v>209.31158748999999</v>
      </c>
      <c r="D29" s="13">
        <v>291.73458699999998</v>
      </c>
      <c r="E29" s="13">
        <v>268.38980714000002</v>
      </c>
      <c r="F29" s="225">
        <v>255.17230000000001</v>
      </c>
      <c r="H29" s="13"/>
    </row>
    <row r="30" spans="1:11" x14ac:dyDescent="0.2">
      <c r="A30" t="s">
        <v>100</v>
      </c>
      <c r="B30" s="13">
        <v>393.73474308999999</v>
      </c>
      <c r="C30" s="13">
        <v>389.60806507000001</v>
      </c>
      <c r="D30" s="13">
        <v>389.47902948000001</v>
      </c>
      <c r="E30" s="13">
        <v>395.96915471</v>
      </c>
      <c r="F30" s="225">
        <v>374.76069999999999</v>
      </c>
      <c r="H30" s="13"/>
    </row>
    <row r="31" spans="1:11" x14ac:dyDescent="0.2">
      <c r="A31" t="s">
        <v>101</v>
      </c>
      <c r="B31" s="13">
        <v>358.79913636999999</v>
      </c>
      <c r="C31" s="13">
        <v>349.04673902000002</v>
      </c>
      <c r="D31" s="13">
        <v>341.64410979000002</v>
      </c>
      <c r="E31" s="13">
        <v>364.81051854999998</v>
      </c>
      <c r="F31" s="225">
        <v>341.72640000000001</v>
      </c>
      <c r="H31" s="13"/>
    </row>
    <row r="32" spans="1:11" x14ac:dyDescent="0.2">
      <c r="A32" t="s">
        <v>102</v>
      </c>
      <c r="B32" s="13">
        <v>201.85759207999999</v>
      </c>
      <c r="C32" s="13">
        <v>202.66673857999999</v>
      </c>
      <c r="D32" s="13">
        <v>209.86037368999999</v>
      </c>
      <c r="E32" s="13">
        <v>206.06603045</v>
      </c>
      <c r="F32" s="225">
        <v>209.23009999999999</v>
      </c>
      <c r="H32" s="13"/>
    </row>
    <row r="33" spans="1:12" x14ac:dyDescent="0.2">
      <c r="A33" s="8" t="s">
        <v>432</v>
      </c>
      <c r="B33" s="55">
        <f>+SUM(B27:B32)</f>
        <v>1420.2312032150001</v>
      </c>
      <c r="C33" s="55">
        <f>+SUM(C27:C32)</f>
        <v>1302.5126722409998</v>
      </c>
      <c r="D33" s="55">
        <f>+SUM(D27:D32)</f>
        <v>1435.6992977689999</v>
      </c>
      <c r="E33" s="55">
        <f>+SUM(E27:E32)</f>
        <v>1412.578041667</v>
      </c>
      <c r="F33" s="226">
        <f>+SUM(F27:F32)</f>
        <v>1349.79898</v>
      </c>
    </row>
    <row r="34" spans="1:12" x14ac:dyDescent="0.2">
      <c r="A34" s="278" t="s">
        <v>1007</v>
      </c>
    </row>
    <row r="35" spans="1:12" ht="12.75" customHeight="1" x14ac:dyDescent="0.2">
      <c r="A35" s="490" t="str">
        <f>"Note: EIA calculations based on National Oceanic and Atmospheric Administration (NOAA) data. Projections reflect NOAA's 14-16 month outlook."</f>
        <v>Note: EIA calculations based on National Oceanic and Atmospheric Administration (NOAA) data. Projections reflect NOAA's 14-16 month outlook.</v>
      </c>
      <c r="B35" s="490"/>
      <c r="C35" s="490"/>
      <c r="D35" s="490"/>
      <c r="E35" s="490"/>
      <c r="F35" s="490"/>
      <c r="G35" s="490"/>
      <c r="H35" s="490"/>
      <c r="I35" s="490"/>
      <c r="J35" s="490"/>
      <c r="K35" s="490"/>
      <c r="L35" s="210"/>
    </row>
    <row r="36" spans="1:12" x14ac:dyDescent="0.2">
      <c r="A36" s="490"/>
      <c r="B36" s="490"/>
      <c r="C36" s="490"/>
      <c r="D36" s="490"/>
      <c r="E36" s="490"/>
      <c r="F36" s="490"/>
      <c r="G36" s="490"/>
      <c r="H36" s="490"/>
      <c r="I36" s="490"/>
      <c r="J36" s="490"/>
      <c r="K36" s="490"/>
      <c r="L36" s="210"/>
    </row>
    <row r="37" spans="1:12" x14ac:dyDescent="0.2">
      <c r="A37" s="23" t="s">
        <v>187</v>
      </c>
    </row>
    <row r="38" spans="1:12" x14ac:dyDescent="0.2">
      <c r="A38" s="77" t="s">
        <v>183</v>
      </c>
      <c r="B38" s="491" t="s">
        <v>184</v>
      </c>
      <c r="C38" s="491"/>
      <c r="D38" s="491"/>
      <c r="E38" s="491"/>
      <c r="F38" s="491"/>
      <c r="G38" s="76" t="s">
        <v>185</v>
      </c>
    </row>
  </sheetData>
  <mergeCells count="3">
    <mergeCell ref="B25:F25"/>
    <mergeCell ref="A35:K36"/>
    <mergeCell ref="B38:F38"/>
  </mergeCells>
  <hyperlinks>
    <hyperlink ref="B38" r:id="rId1" xr:uid="{00000000-0004-0000-2800-000000000000}"/>
    <hyperlink ref="A3" location="Contents!A1" display="Return to Contents" xr:uid="{00000000-0004-0000-2800-000001000000}"/>
  </hyperlinks>
  <pageMargins left="0.7" right="0.7" top="0.75" bottom="0.75" header="0.3" footer="0.3"/>
  <pageSetup orientation="landscape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>
    <pageSetUpPr fitToPage="1"/>
  </sheetPr>
  <dimension ref="A1:R160"/>
  <sheetViews>
    <sheetView zoomScale="112" zoomScaleNormal="112" workbookViewId="0"/>
  </sheetViews>
  <sheetFormatPr defaultRowHeight="12.75" x14ac:dyDescent="0.2"/>
  <cols>
    <col min="2" max="3" width="9.28515625" style="5"/>
    <col min="17" max="17" width="14.28515625" customWidth="1"/>
    <col min="18" max="18" width="10.42578125" customWidth="1"/>
  </cols>
  <sheetData>
    <row r="1" spans="1:18" x14ac:dyDescent="0.2">
      <c r="B1"/>
      <c r="C1"/>
      <c r="L1" s="21"/>
    </row>
    <row r="2" spans="1:18" ht="15.75" x14ac:dyDescent="0.25">
      <c r="A2" s="31" t="s">
        <v>977</v>
      </c>
      <c r="B2"/>
      <c r="C2"/>
      <c r="L2" s="97"/>
    </row>
    <row r="3" spans="1:18" x14ac:dyDescent="0.2">
      <c r="A3" s="16" t="s">
        <v>16</v>
      </c>
      <c r="B3"/>
      <c r="C3"/>
    </row>
    <row r="4" spans="1:18" x14ac:dyDescent="0.2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</row>
    <row r="5" spans="1:18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Q5" s="142" t="s">
        <v>343</v>
      </c>
      <c r="R5" s="143"/>
    </row>
    <row r="6" spans="1:18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Q6" s="244" t="s">
        <v>34</v>
      </c>
      <c r="R6" s="170" t="s">
        <v>371</v>
      </c>
    </row>
    <row r="7" spans="1:18" x14ac:dyDescent="0.2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Q7" s="177" t="s">
        <v>35</v>
      </c>
      <c r="R7" s="171" t="s">
        <v>372</v>
      </c>
    </row>
    <row r="8" spans="1:18" x14ac:dyDescent="0.2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Q8" s="177" t="s">
        <v>89</v>
      </c>
      <c r="R8" s="171" t="s">
        <v>373</v>
      </c>
    </row>
    <row r="9" spans="1:18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Q9" s="182" t="s">
        <v>213</v>
      </c>
      <c r="R9" s="173" t="s">
        <v>370</v>
      </c>
    </row>
    <row r="10" spans="1:18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Q10" s="183"/>
      <c r="R10" s="183"/>
    </row>
    <row r="11" spans="1:18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</row>
    <row r="12" spans="1:18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</row>
    <row r="13" spans="1:18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</row>
    <row r="14" spans="1:18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</row>
    <row r="15" spans="1:18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</row>
    <row r="16" spans="1:18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</row>
    <row r="17" spans="1:14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</row>
    <row r="18" spans="1:14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</row>
    <row r="19" spans="1:14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</row>
    <row r="20" spans="1:14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</row>
    <row r="21" spans="1:14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</row>
    <row r="22" spans="1:14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</row>
    <row r="23" spans="1:14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</row>
    <row r="24" spans="1:14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</row>
    <row r="25" spans="1:14" x14ac:dyDescent="0.2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</row>
    <row r="26" spans="1:14" ht="14.25" x14ac:dyDescent="0.25">
      <c r="A26" s="21"/>
      <c r="B26" s="20"/>
      <c r="C26" s="494" t="s">
        <v>82</v>
      </c>
      <c r="D26" s="494"/>
      <c r="E26" s="494"/>
      <c r="F26" s="494"/>
      <c r="G26" s="494"/>
      <c r="H26" s="21"/>
      <c r="I26" s="494" t="s">
        <v>4</v>
      </c>
      <c r="J26" s="494"/>
      <c r="K26" s="494"/>
      <c r="L26" s="494"/>
      <c r="M26" s="35"/>
      <c r="N26" s="35"/>
    </row>
    <row r="27" spans="1:14" x14ac:dyDescent="0.2">
      <c r="A27" s="60"/>
      <c r="B27" s="69" t="s">
        <v>87</v>
      </c>
      <c r="C27" s="184">
        <v>2021</v>
      </c>
      <c r="D27" s="184">
        <v>2022</v>
      </c>
      <c r="E27" s="36">
        <v>2023</v>
      </c>
      <c r="F27" s="36">
        <v>2024</v>
      </c>
      <c r="G27" s="36">
        <v>2025</v>
      </c>
      <c r="H27" s="398"/>
      <c r="I27" s="65">
        <v>2022</v>
      </c>
      <c r="J27" s="65">
        <v>2023</v>
      </c>
      <c r="K27" s="65">
        <v>2024</v>
      </c>
      <c r="L27" s="65">
        <v>2025</v>
      </c>
    </row>
    <row r="28" spans="1:14" x14ac:dyDescent="0.2">
      <c r="A28" s="21"/>
      <c r="B28" s="57" t="s">
        <v>34</v>
      </c>
      <c r="C28" s="371">
        <v>1002.9376437</v>
      </c>
      <c r="D28" s="371">
        <v>938.93199969</v>
      </c>
      <c r="E28" s="371">
        <v>777.31825164999998</v>
      </c>
      <c r="F28" s="371">
        <v>730.4900715</v>
      </c>
      <c r="G28" s="371">
        <v>746.42047000000002</v>
      </c>
      <c r="H28" s="21"/>
      <c r="I28" s="371">
        <f t="shared" ref="I28:L30" si="0">D28-C28</f>
        <v>-64.005644009999969</v>
      </c>
      <c r="J28" s="371">
        <f t="shared" si="0"/>
        <v>-161.61374804000002</v>
      </c>
      <c r="K28" s="371">
        <f t="shared" si="0"/>
        <v>-46.82818014999998</v>
      </c>
      <c r="L28" s="371">
        <f t="shared" si="0"/>
        <v>15.930398500000024</v>
      </c>
    </row>
    <row r="29" spans="1:14" x14ac:dyDescent="0.2">
      <c r="A29" s="21"/>
      <c r="B29" s="57" t="s">
        <v>35</v>
      </c>
      <c r="C29" s="371">
        <v>2234.8231028999999</v>
      </c>
      <c r="D29" s="371">
        <v>2250.2576015999998</v>
      </c>
      <c r="E29" s="371">
        <v>2250.8697745999998</v>
      </c>
      <c r="F29" s="371">
        <v>2242.9293622</v>
      </c>
      <c r="G29" s="371">
        <v>2264.9553999999998</v>
      </c>
      <c r="H29" s="21"/>
      <c r="I29" s="371">
        <f t="shared" si="0"/>
        <v>15.434498699999949</v>
      </c>
      <c r="J29" s="371">
        <f t="shared" si="0"/>
        <v>0.61217299999998431</v>
      </c>
      <c r="K29" s="371">
        <f t="shared" si="0"/>
        <v>-7.9404123999997864</v>
      </c>
      <c r="L29" s="371">
        <f t="shared" si="0"/>
        <v>22.026037799999813</v>
      </c>
    </row>
    <row r="30" spans="1:14" x14ac:dyDescent="0.2">
      <c r="A30" s="21"/>
      <c r="B30" s="57" t="s">
        <v>89</v>
      </c>
      <c r="C30" s="371">
        <v>1656.1198542</v>
      </c>
      <c r="D30" s="371">
        <v>1743.8182564000001</v>
      </c>
      <c r="E30" s="371">
        <v>1759.7322758</v>
      </c>
      <c r="F30" s="371">
        <v>1790.663965</v>
      </c>
      <c r="G30" s="371">
        <v>1776.9766</v>
      </c>
      <c r="H30" s="21"/>
      <c r="I30" s="371">
        <f t="shared" si="0"/>
        <v>87.698402200000146</v>
      </c>
      <c r="J30" s="371">
        <f t="shared" si="0"/>
        <v>15.914019399999916</v>
      </c>
      <c r="K30" s="371">
        <f t="shared" si="0"/>
        <v>30.931689199999937</v>
      </c>
      <c r="L30" s="371">
        <f t="shared" si="0"/>
        <v>-13.687365</v>
      </c>
    </row>
    <row r="31" spans="1:14" x14ac:dyDescent="0.2">
      <c r="A31" s="21"/>
      <c r="B31" s="58" t="s">
        <v>213</v>
      </c>
      <c r="C31" s="399">
        <v>4905.9094318999996</v>
      </c>
      <c r="D31" s="399">
        <v>4940.4698847</v>
      </c>
      <c r="E31" s="399">
        <v>4795.3823290999999</v>
      </c>
      <c r="F31" s="399">
        <v>4771.5523335999997</v>
      </c>
      <c r="G31" s="399">
        <v>4795.8212999999996</v>
      </c>
      <c r="H31" s="60"/>
      <c r="I31" s="399">
        <f>D31-C31</f>
        <v>34.560452800000348</v>
      </c>
      <c r="J31" s="399">
        <f>E31-D31</f>
        <v>-145.08755560000009</v>
      </c>
      <c r="K31" s="399">
        <f>F31-E31</f>
        <v>-23.829995500000223</v>
      </c>
      <c r="L31" s="399">
        <f>G31-F31</f>
        <v>24.268966399999954</v>
      </c>
    </row>
    <row r="32" spans="1:14" x14ac:dyDescent="0.2">
      <c r="A32" s="21"/>
      <c r="B32" s="278" t="s">
        <v>1007</v>
      </c>
      <c r="C32" s="21"/>
      <c r="D32" s="21"/>
      <c r="E32" s="21"/>
      <c r="F32" s="21"/>
      <c r="G32" s="21"/>
      <c r="H32" s="21"/>
      <c r="I32" s="394">
        <f>+SUM(I28:I30)</f>
        <v>39.127256890000126</v>
      </c>
      <c r="J32" s="394">
        <f>+SUM(J28:J30)</f>
        <v>-145.08755564000012</v>
      </c>
      <c r="K32" s="394">
        <f>+SUM(K28:K30)</f>
        <v>-23.83690334999983</v>
      </c>
      <c r="L32" s="394">
        <f>+SUM(L28:L30)</f>
        <v>24.269071299999837</v>
      </c>
    </row>
    <row r="33" spans="1:13" x14ac:dyDescent="0.2">
      <c r="A33" s="160"/>
      <c r="B33" s="160"/>
      <c r="C33" s="188"/>
      <c r="D33" s="188"/>
      <c r="E33" s="188"/>
      <c r="F33" s="188"/>
      <c r="G33" s="188"/>
      <c r="H33" s="160"/>
      <c r="I33" s="160"/>
      <c r="J33" s="160"/>
      <c r="K33" s="160"/>
      <c r="L33" s="160"/>
    </row>
    <row r="34" spans="1:13" x14ac:dyDescent="0.2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</row>
    <row r="35" spans="1:13" x14ac:dyDescent="0.2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</row>
    <row r="36" spans="1:13" x14ac:dyDescent="0.2">
      <c r="A36" s="4"/>
      <c r="B36" s="4" t="s">
        <v>342</v>
      </c>
      <c r="C36"/>
    </row>
    <row r="37" spans="1:13" x14ac:dyDescent="0.2">
      <c r="A37">
        <v>4</v>
      </c>
      <c r="B37">
        <v>0</v>
      </c>
      <c r="C37"/>
    </row>
    <row r="38" spans="1:13" x14ac:dyDescent="0.2">
      <c r="A38">
        <v>4</v>
      </c>
      <c r="B38">
        <v>1</v>
      </c>
      <c r="C38"/>
    </row>
    <row r="39" spans="1:13" x14ac:dyDescent="0.2">
      <c r="C39"/>
    </row>
    <row r="40" spans="1:13" x14ac:dyDescent="0.2">
      <c r="A40" s="4"/>
      <c r="B40" s="4" t="s">
        <v>342</v>
      </c>
      <c r="C40"/>
    </row>
    <row r="41" spans="1:13" x14ac:dyDescent="0.2">
      <c r="A41">
        <v>2.5</v>
      </c>
      <c r="B41" s="5">
        <v>-1.5</v>
      </c>
      <c r="C41"/>
    </row>
    <row r="42" spans="1:13" x14ac:dyDescent="0.2">
      <c r="A42">
        <v>2.5</v>
      </c>
      <c r="B42" s="5">
        <v>1.5</v>
      </c>
      <c r="C42"/>
    </row>
    <row r="43" spans="1:13" x14ac:dyDescent="0.2">
      <c r="C43"/>
    </row>
    <row r="44" spans="1:13" x14ac:dyDescent="0.2">
      <c r="C44"/>
    </row>
    <row r="45" spans="1:13" x14ac:dyDescent="0.2">
      <c r="C45"/>
    </row>
    <row r="46" spans="1:13" x14ac:dyDescent="0.2">
      <c r="C46"/>
    </row>
    <row r="47" spans="1:13" x14ac:dyDescent="0.2">
      <c r="C47"/>
    </row>
    <row r="48" spans="1:1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</sheetData>
  <mergeCells count="2">
    <mergeCell ref="C26:G26"/>
    <mergeCell ref="I26:L26"/>
  </mergeCells>
  <hyperlinks>
    <hyperlink ref="A3" location="Contents!A1" display="Return to Contents" xr:uid="{00000000-0004-0000-29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/>
  <dimension ref="A2:R102"/>
  <sheetViews>
    <sheetView zoomScale="70" zoomScaleNormal="70" workbookViewId="0"/>
  </sheetViews>
  <sheetFormatPr defaultRowHeight="12.75" x14ac:dyDescent="0.2"/>
  <sheetData>
    <row r="2" spans="1:18" ht="15.75" x14ac:dyDescent="0.25">
      <c r="A2" s="31" t="s">
        <v>977</v>
      </c>
      <c r="H2" s="97"/>
    </row>
    <row r="3" spans="1:18" x14ac:dyDescent="0.2">
      <c r="A3" s="16" t="s">
        <v>16</v>
      </c>
    </row>
    <row r="4" spans="1:18" x14ac:dyDescent="0.2"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</row>
    <row r="5" spans="1:18" x14ac:dyDescent="0.2"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</row>
    <row r="6" spans="1:18" x14ac:dyDescent="0.2"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</row>
    <row r="7" spans="1:18" x14ac:dyDescent="0.2"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</row>
    <row r="8" spans="1:18" x14ac:dyDescent="0.2"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</row>
    <row r="9" spans="1:18" x14ac:dyDescent="0.2"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</row>
    <row r="10" spans="1:18" x14ac:dyDescent="0.2"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8"/>
    </row>
    <row r="11" spans="1:18" x14ac:dyDescent="0.2"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88"/>
    </row>
    <row r="12" spans="1:18" x14ac:dyDescent="0.2"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</row>
    <row r="13" spans="1:18" x14ac:dyDescent="0.2"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</row>
    <row r="14" spans="1:18" x14ac:dyDescent="0.2"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</row>
    <row r="15" spans="1:18" x14ac:dyDescent="0.2"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</row>
    <row r="16" spans="1:18" x14ac:dyDescent="0.2"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</row>
    <row r="17" spans="2:18" x14ac:dyDescent="0.2"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</row>
    <row r="18" spans="2:18" x14ac:dyDescent="0.2"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</row>
    <row r="19" spans="2:18" x14ac:dyDescent="0.2"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</row>
    <row r="20" spans="2:18" x14ac:dyDescent="0.2"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</row>
    <row r="21" spans="2:18" x14ac:dyDescent="0.2">
      <c r="B21" s="288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</row>
    <row r="22" spans="2:18" x14ac:dyDescent="0.2"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</row>
    <row r="23" spans="2:18" x14ac:dyDescent="0.2"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</row>
    <row r="24" spans="2:18" x14ac:dyDescent="0.2"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</row>
    <row r="25" spans="2:18" x14ac:dyDescent="0.2">
      <c r="B25" s="288"/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</row>
    <row r="26" spans="2:18" x14ac:dyDescent="0.2">
      <c r="B26" s="288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</row>
    <row r="27" spans="2:18" x14ac:dyDescent="0.2"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8"/>
      <c r="R27" s="288"/>
    </row>
    <row r="28" spans="2:18" x14ac:dyDescent="0.2"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</row>
    <row r="29" spans="2:18" x14ac:dyDescent="0.2"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</row>
    <row r="30" spans="2:18" x14ac:dyDescent="0.2"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</row>
    <row r="31" spans="2:18" x14ac:dyDescent="0.2"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  <c r="R31" s="288"/>
    </row>
    <row r="32" spans="2:18" x14ac:dyDescent="0.2">
      <c r="B32" s="288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</row>
    <row r="33" spans="2:18" x14ac:dyDescent="0.2"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</row>
    <row r="34" spans="2:18" x14ac:dyDescent="0.2"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</row>
    <row r="35" spans="2:18" x14ac:dyDescent="0.2">
      <c r="B35" s="288"/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</row>
    <row r="36" spans="2:18" x14ac:dyDescent="0.2">
      <c r="B36" s="288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</row>
    <row r="37" spans="2:18" x14ac:dyDescent="0.2"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</row>
    <row r="38" spans="2:18" x14ac:dyDescent="0.2"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</row>
    <row r="39" spans="2:18" x14ac:dyDescent="0.2"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</row>
    <row r="40" spans="2:18" x14ac:dyDescent="0.2"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</row>
    <row r="41" spans="2:18" x14ac:dyDescent="0.2"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</row>
    <row r="42" spans="2:18" x14ac:dyDescent="0.2"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</row>
    <row r="43" spans="2:18" x14ac:dyDescent="0.2"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</row>
    <row r="44" spans="2:18" x14ac:dyDescent="0.2"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</row>
    <row r="45" spans="2:18" x14ac:dyDescent="0.2"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</row>
    <row r="46" spans="2:18" x14ac:dyDescent="0.2"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</row>
    <row r="47" spans="2:18" x14ac:dyDescent="0.2"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</row>
    <row r="48" spans="2:18" x14ac:dyDescent="0.2"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</row>
    <row r="49" spans="1:18" x14ac:dyDescent="0.2"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</row>
    <row r="50" spans="1:18" x14ac:dyDescent="0.2">
      <c r="A50" s="8" t="s">
        <v>112</v>
      </c>
      <c r="B50" s="8" t="s">
        <v>114</v>
      </c>
      <c r="C50" s="8"/>
      <c r="D50" s="8" t="s">
        <v>113</v>
      </c>
    </row>
    <row r="51" spans="1:18" x14ac:dyDescent="0.2">
      <c r="A51" t="s">
        <v>115</v>
      </c>
      <c r="B51" t="s">
        <v>117</v>
      </c>
      <c r="D51" t="s">
        <v>116</v>
      </c>
    </row>
    <row r="52" spans="1:18" x14ac:dyDescent="0.2">
      <c r="A52" t="s">
        <v>118</v>
      </c>
      <c r="B52" t="s">
        <v>120</v>
      </c>
      <c r="D52" t="s">
        <v>119</v>
      </c>
    </row>
    <row r="53" spans="1:18" x14ac:dyDescent="0.2">
      <c r="A53" t="s">
        <v>121</v>
      </c>
      <c r="B53" t="s">
        <v>122</v>
      </c>
      <c r="D53" t="s">
        <v>119</v>
      </c>
    </row>
    <row r="54" spans="1:18" x14ac:dyDescent="0.2">
      <c r="A54" t="s">
        <v>123</v>
      </c>
      <c r="B54" t="s">
        <v>124</v>
      </c>
      <c r="D54" t="s">
        <v>116</v>
      </c>
    </row>
    <row r="55" spans="1:18" x14ac:dyDescent="0.2">
      <c r="A55" t="s">
        <v>125</v>
      </c>
      <c r="B55" t="s">
        <v>117</v>
      </c>
      <c r="D55" t="s">
        <v>116</v>
      </c>
    </row>
    <row r="56" spans="1:18" x14ac:dyDescent="0.2">
      <c r="A56" t="s">
        <v>126</v>
      </c>
      <c r="B56" t="s">
        <v>124</v>
      </c>
      <c r="D56" t="s">
        <v>116</v>
      </c>
    </row>
    <row r="57" spans="1:18" x14ac:dyDescent="0.2">
      <c r="A57" t="s">
        <v>127</v>
      </c>
      <c r="B57" t="s">
        <v>129</v>
      </c>
      <c r="D57" t="s">
        <v>128</v>
      </c>
    </row>
    <row r="58" spans="1:18" x14ac:dyDescent="0.2">
      <c r="A58" t="s">
        <v>130</v>
      </c>
      <c r="B58" t="s">
        <v>131</v>
      </c>
      <c r="D58" t="s">
        <v>119</v>
      </c>
    </row>
    <row r="59" spans="1:18" x14ac:dyDescent="0.2">
      <c r="A59" t="s">
        <v>132</v>
      </c>
      <c r="B59" t="s">
        <v>131</v>
      </c>
      <c r="D59" t="s">
        <v>119</v>
      </c>
    </row>
    <row r="60" spans="1:18" x14ac:dyDescent="0.2">
      <c r="A60" t="s">
        <v>133</v>
      </c>
      <c r="B60" t="s">
        <v>131</v>
      </c>
      <c r="D60" t="s">
        <v>119</v>
      </c>
    </row>
    <row r="61" spans="1:18" x14ac:dyDescent="0.2">
      <c r="A61" t="s">
        <v>134</v>
      </c>
      <c r="B61" t="s">
        <v>131</v>
      </c>
      <c r="D61" t="s">
        <v>119</v>
      </c>
    </row>
    <row r="62" spans="1:18" x14ac:dyDescent="0.2">
      <c r="A62" t="s">
        <v>135</v>
      </c>
      <c r="B62" t="s">
        <v>117</v>
      </c>
      <c r="D62" t="s">
        <v>116</v>
      </c>
    </row>
    <row r="63" spans="1:18" x14ac:dyDescent="0.2">
      <c r="A63" t="s">
        <v>136</v>
      </c>
      <c r="B63" t="s">
        <v>138</v>
      </c>
      <c r="D63" t="s">
        <v>137</v>
      </c>
    </row>
    <row r="64" spans="1:18" x14ac:dyDescent="0.2">
      <c r="A64" t="s">
        <v>139</v>
      </c>
      <c r="B64" t="s">
        <v>124</v>
      </c>
      <c r="D64" t="s">
        <v>116</v>
      </c>
    </row>
    <row r="65" spans="1:4" x14ac:dyDescent="0.2">
      <c r="A65" t="s">
        <v>140</v>
      </c>
      <c r="B65" t="s">
        <v>141</v>
      </c>
      <c r="D65" t="s">
        <v>137</v>
      </c>
    </row>
    <row r="66" spans="1:4" x14ac:dyDescent="0.2">
      <c r="A66" t="s">
        <v>142</v>
      </c>
      <c r="B66" t="s">
        <v>141</v>
      </c>
      <c r="D66" t="s">
        <v>137</v>
      </c>
    </row>
    <row r="67" spans="1:4" x14ac:dyDescent="0.2">
      <c r="A67" t="s">
        <v>143</v>
      </c>
      <c r="B67" t="s">
        <v>138</v>
      </c>
      <c r="D67" t="s">
        <v>137</v>
      </c>
    </row>
    <row r="68" spans="1:4" x14ac:dyDescent="0.2">
      <c r="A68" t="s">
        <v>144</v>
      </c>
      <c r="B68" t="s">
        <v>120</v>
      </c>
      <c r="D68" t="s">
        <v>119</v>
      </c>
    </row>
    <row r="69" spans="1:4" x14ac:dyDescent="0.2">
      <c r="A69" t="s">
        <v>145</v>
      </c>
      <c r="B69" t="s">
        <v>122</v>
      </c>
      <c r="D69" t="s">
        <v>119</v>
      </c>
    </row>
    <row r="70" spans="1:4" x14ac:dyDescent="0.2">
      <c r="A70" t="s">
        <v>146</v>
      </c>
      <c r="B70" t="s">
        <v>129</v>
      </c>
      <c r="D70" t="s">
        <v>128</v>
      </c>
    </row>
    <row r="71" spans="1:4" x14ac:dyDescent="0.2">
      <c r="A71" t="s">
        <v>147</v>
      </c>
      <c r="B71" t="s">
        <v>131</v>
      </c>
      <c r="D71" t="s">
        <v>119</v>
      </c>
    </row>
    <row r="72" spans="1:4" x14ac:dyDescent="0.2">
      <c r="A72" t="s">
        <v>148</v>
      </c>
      <c r="B72" t="s">
        <v>129</v>
      </c>
      <c r="D72" t="s">
        <v>128</v>
      </c>
    </row>
    <row r="73" spans="1:4" x14ac:dyDescent="0.2">
      <c r="A73" t="s">
        <v>149</v>
      </c>
      <c r="B73" t="s">
        <v>141</v>
      </c>
      <c r="D73" t="s">
        <v>137</v>
      </c>
    </row>
    <row r="74" spans="1:4" x14ac:dyDescent="0.2">
      <c r="A74" t="s">
        <v>150</v>
      </c>
      <c r="B74" t="s">
        <v>138</v>
      </c>
      <c r="D74" t="s">
        <v>137</v>
      </c>
    </row>
    <row r="75" spans="1:4" x14ac:dyDescent="0.2">
      <c r="A75" t="s">
        <v>151</v>
      </c>
      <c r="B75" t="s">
        <v>138</v>
      </c>
      <c r="D75" t="s">
        <v>137</v>
      </c>
    </row>
    <row r="76" spans="1:4" x14ac:dyDescent="0.2">
      <c r="A76" t="s">
        <v>152</v>
      </c>
      <c r="B76" t="s">
        <v>120</v>
      </c>
      <c r="D76" t="s">
        <v>119</v>
      </c>
    </row>
    <row r="77" spans="1:4" x14ac:dyDescent="0.2">
      <c r="A77" t="s">
        <v>153</v>
      </c>
      <c r="B77" t="s">
        <v>124</v>
      </c>
      <c r="D77" t="s">
        <v>116</v>
      </c>
    </row>
    <row r="78" spans="1:4" x14ac:dyDescent="0.2">
      <c r="A78" t="s">
        <v>154</v>
      </c>
      <c r="B78" t="s">
        <v>131</v>
      </c>
      <c r="D78" t="s">
        <v>119</v>
      </c>
    </row>
    <row r="79" spans="1:4" x14ac:dyDescent="0.2">
      <c r="A79" t="s">
        <v>155</v>
      </c>
      <c r="B79" t="s">
        <v>138</v>
      </c>
      <c r="D79" t="s">
        <v>137</v>
      </c>
    </row>
    <row r="80" spans="1:4" x14ac:dyDescent="0.2">
      <c r="A80" t="s">
        <v>156</v>
      </c>
      <c r="B80" t="s">
        <v>138</v>
      </c>
      <c r="D80" t="s">
        <v>137</v>
      </c>
    </row>
    <row r="81" spans="1:4" x14ac:dyDescent="0.2">
      <c r="A81" t="s">
        <v>157</v>
      </c>
      <c r="B81" t="s">
        <v>129</v>
      </c>
      <c r="D81" t="s">
        <v>128</v>
      </c>
    </row>
    <row r="82" spans="1:4" x14ac:dyDescent="0.2">
      <c r="A82" t="s">
        <v>158</v>
      </c>
      <c r="B82" t="s">
        <v>159</v>
      </c>
      <c r="D82" t="s">
        <v>128</v>
      </c>
    </row>
    <row r="83" spans="1:4" x14ac:dyDescent="0.2">
      <c r="A83" t="s">
        <v>160</v>
      </c>
      <c r="B83" t="s">
        <v>124</v>
      </c>
      <c r="D83" t="s">
        <v>116</v>
      </c>
    </row>
    <row r="84" spans="1:4" x14ac:dyDescent="0.2">
      <c r="A84" t="s">
        <v>161</v>
      </c>
      <c r="B84" t="s">
        <v>124</v>
      </c>
      <c r="D84" t="s">
        <v>116</v>
      </c>
    </row>
    <row r="85" spans="1:4" x14ac:dyDescent="0.2">
      <c r="A85" t="s">
        <v>162</v>
      </c>
      <c r="B85" t="s">
        <v>159</v>
      </c>
      <c r="D85" t="s">
        <v>128</v>
      </c>
    </row>
    <row r="86" spans="1:4" x14ac:dyDescent="0.2">
      <c r="A86" t="s">
        <v>163</v>
      </c>
      <c r="B86" t="s">
        <v>141</v>
      </c>
      <c r="D86" t="s">
        <v>137</v>
      </c>
    </row>
    <row r="87" spans="1:4" x14ac:dyDescent="0.2">
      <c r="A87" t="s">
        <v>164</v>
      </c>
      <c r="B87" t="s">
        <v>122</v>
      </c>
      <c r="D87" t="s">
        <v>119</v>
      </c>
    </row>
    <row r="88" spans="1:4" x14ac:dyDescent="0.2">
      <c r="A88" t="s">
        <v>165</v>
      </c>
      <c r="B88" t="s">
        <v>117</v>
      </c>
      <c r="D88" t="s">
        <v>116</v>
      </c>
    </row>
    <row r="89" spans="1:4" x14ac:dyDescent="0.2">
      <c r="A89" t="s">
        <v>166</v>
      </c>
      <c r="B89" t="s">
        <v>159</v>
      </c>
      <c r="D89" t="s">
        <v>128</v>
      </c>
    </row>
    <row r="90" spans="1:4" x14ac:dyDescent="0.2">
      <c r="A90" t="s">
        <v>167</v>
      </c>
      <c r="B90" t="s">
        <v>129</v>
      </c>
      <c r="D90" t="s">
        <v>128</v>
      </c>
    </row>
    <row r="91" spans="1:4" x14ac:dyDescent="0.2">
      <c r="A91" t="s">
        <v>168</v>
      </c>
      <c r="B91" t="s">
        <v>131</v>
      </c>
      <c r="D91" t="s">
        <v>119</v>
      </c>
    </row>
    <row r="92" spans="1:4" x14ac:dyDescent="0.2">
      <c r="A92" t="s">
        <v>169</v>
      </c>
      <c r="B92" t="s">
        <v>138</v>
      </c>
      <c r="D92" t="s">
        <v>137</v>
      </c>
    </row>
    <row r="93" spans="1:4" x14ac:dyDescent="0.2">
      <c r="A93" t="s">
        <v>170</v>
      </c>
      <c r="B93" t="s">
        <v>120</v>
      </c>
      <c r="D93" t="s">
        <v>119</v>
      </c>
    </row>
    <row r="94" spans="1:4" x14ac:dyDescent="0.2">
      <c r="A94" t="s">
        <v>171</v>
      </c>
      <c r="B94" t="s">
        <v>122</v>
      </c>
      <c r="D94" t="s">
        <v>119</v>
      </c>
    </row>
    <row r="95" spans="1:4" x14ac:dyDescent="0.2">
      <c r="A95" t="s">
        <v>172</v>
      </c>
      <c r="B95" t="s">
        <v>124</v>
      </c>
      <c r="D95" t="s">
        <v>116</v>
      </c>
    </row>
    <row r="96" spans="1:4" x14ac:dyDescent="0.2">
      <c r="A96" t="s">
        <v>173</v>
      </c>
      <c r="B96" t="s">
        <v>131</v>
      </c>
      <c r="D96" t="s">
        <v>119</v>
      </c>
    </row>
    <row r="97" spans="1:4" x14ac:dyDescent="0.2">
      <c r="A97" t="s">
        <v>174</v>
      </c>
      <c r="B97" t="s">
        <v>129</v>
      </c>
      <c r="D97" t="s">
        <v>128</v>
      </c>
    </row>
    <row r="98" spans="1:4" x14ac:dyDescent="0.2">
      <c r="A98" t="s">
        <v>175</v>
      </c>
      <c r="B98" t="s">
        <v>117</v>
      </c>
      <c r="D98" t="s">
        <v>116</v>
      </c>
    </row>
    <row r="99" spans="1:4" x14ac:dyDescent="0.2">
      <c r="A99" t="s">
        <v>176</v>
      </c>
      <c r="B99" t="s">
        <v>141</v>
      </c>
      <c r="D99" t="s">
        <v>137</v>
      </c>
    </row>
    <row r="100" spans="1:4" x14ac:dyDescent="0.2">
      <c r="A100" t="s">
        <v>177</v>
      </c>
      <c r="B100" t="s">
        <v>131</v>
      </c>
      <c r="D100" t="s">
        <v>119</v>
      </c>
    </row>
    <row r="101" spans="1:4" x14ac:dyDescent="0.2">
      <c r="A101" s="8" t="s">
        <v>178</v>
      </c>
      <c r="B101" s="8" t="s">
        <v>124</v>
      </c>
      <c r="C101" s="8"/>
      <c r="D101" s="8" t="s">
        <v>116</v>
      </c>
    </row>
    <row r="102" spans="1:4" x14ac:dyDescent="0.2">
      <c r="A102" s="278" t="s">
        <v>1007</v>
      </c>
    </row>
  </sheetData>
  <hyperlinks>
    <hyperlink ref="A3" location="Contents!A1" display="Return to Contents" xr:uid="{00000000-0004-0000-2A00-000000000000}"/>
  </hyperlinks>
  <pageMargins left="0.7" right="0.7" top="0.75" bottom="0.75" header="0.3" footer="0.3"/>
  <pageSetup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2F601-2820-4CFD-A1FF-F11358078F45}">
  <sheetPr>
    <pageSetUpPr fitToPage="1"/>
  </sheetPr>
  <dimension ref="A1:Q263"/>
  <sheetViews>
    <sheetView zoomScaleNormal="100" workbookViewId="0"/>
  </sheetViews>
  <sheetFormatPr defaultRowHeight="12.75" x14ac:dyDescent="0.2"/>
  <cols>
    <col min="1" max="1" width="9.28515625" customWidth="1"/>
    <col min="16" max="16" width="28.28515625" customWidth="1"/>
    <col min="17" max="17" width="9.7109375" customWidth="1"/>
  </cols>
  <sheetData>
    <row r="1" spans="1:17" x14ac:dyDescent="0.2">
      <c r="K1" s="97"/>
      <c r="L1" s="97"/>
    </row>
    <row r="2" spans="1:17" ht="15.75" x14ac:dyDescent="0.25">
      <c r="A2" s="31" t="s">
        <v>977</v>
      </c>
      <c r="L2" s="97"/>
    </row>
    <row r="3" spans="1:17" x14ac:dyDescent="0.2">
      <c r="A3" s="16" t="s">
        <v>16</v>
      </c>
      <c r="L3" s="97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85" t="s">
        <v>641</v>
      </c>
      <c r="Q6" s="284" t="s">
        <v>649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78" t="s">
        <v>642</v>
      </c>
      <c r="Q7" s="284" t="s">
        <v>650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P8" s="178" t="s">
        <v>643</v>
      </c>
      <c r="Q8" s="284" t="s">
        <v>651</v>
      </c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P9" s="178" t="s">
        <v>644</v>
      </c>
      <c r="Q9" s="284" t="s">
        <v>652</v>
      </c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P10" s="178" t="s">
        <v>645</v>
      </c>
      <c r="Q10" s="284" t="s">
        <v>653</v>
      </c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P11" s="178" t="s">
        <v>646</v>
      </c>
      <c r="Q11" s="284" t="s">
        <v>654</v>
      </c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P12" s="178" t="s">
        <v>647</v>
      </c>
      <c r="Q12" s="284" t="s">
        <v>655</v>
      </c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P13" s="178" t="s">
        <v>648</v>
      </c>
      <c r="Q13" s="284" t="s">
        <v>656</v>
      </c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ht="15" x14ac:dyDescent="0.25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M16" s="424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3"/>
      <c r="C26" s="281"/>
      <c r="D26" s="281"/>
      <c r="E26" s="281"/>
    </row>
    <row r="27" spans="1:11" x14ac:dyDescent="0.2">
      <c r="A27" s="2"/>
      <c r="B27" s="26"/>
    </row>
    <row r="28" spans="1:11" x14ac:dyDescent="0.2">
      <c r="A28" s="4"/>
      <c r="B28" s="364" t="s">
        <v>641</v>
      </c>
      <c r="C28" s="365" t="s">
        <v>642</v>
      </c>
      <c r="D28" s="60" t="s">
        <v>643</v>
      </c>
      <c r="E28" s="60" t="s">
        <v>644</v>
      </c>
      <c r="F28" s="60" t="s">
        <v>645</v>
      </c>
      <c r="G28" s="60" t="s">
        <v>646</v>
      </c>
      <c r="H28" s="60" t="s">
        <v>647</v>
      </c>
      <c r="I28" s="60" t="s">
        <v>648</v>
      </c>
    </row>
    <row r="29" spans="1:11" x14ac:dyDescent="0.2">
      <c r="A29" s="1">
        <v>39083</v>
      </c>
      <c r="B29" s="5">
        <v>0.13200000000000001</v>
      </c>
      <c r="C29" s="5">
        <v>6.7000000000000004E-2</v>
      </c>
      <c r="D29" s="5">
        <v>0</v>
      </c>
      <c r="E29" s="5">
        <v>2.8000000000000001E-2</v>
      </c>
      <c r="F29" s="5">
        <v>0.04</v>
      </c>
      <c r="G29" s="5">
        <v>1.2E-2</v>
      </c>
      <c r="H29" s="5">
        <v>1E-3</v>
      </c>
      <c r="I29" s="5">
        <v>9.4E-2</v>
      </c>
    </row>
    <row r="30" spans="1:11" x14ac:dyDescent="0.2">
      <c r="A30" s="1">
        <v>39114</v>
      </c>
      <c r="B30" s="5">
        <v>0.13700000000000001</v>
      </c>
      <c r="C30" s="5">
        <v>6.7000000000000004E-2</v>
      </c>
      <c r="D30" s="5">
        <v>0</v>
      </c>
      <c r="E30" s="5">
        <v>0.03</v>
      </c>
      <c r="F30" s="5">
        <v>4.2000000000000003E-2</v>
      </c>
      <c r="G30" s="5">
        <v>1.4999999999999999E-2</v>
      </c>
      <c r="H30" s="5">
        <v>1E-3</v>
      </c>
      <c r="I30" s="5">
        <v>7.6999999999999999E-2</v>
      </c>
    </row>
    <row r="31" spans="1:11" x14ac:dyDescent="0.2">
      <c r="A31" s="1">
        <v>39142</v>
      </c>
      <c r="B31" s="5">
        <v>0.13700000000000001</v>
      </c>
      <c r="C31" s="5">
        <v>6.9000000000000006E-2</v>
      </c>
      <c r="D31" s="5">
        <v>0</v>
      </c>
      <c r="E31" s="5">
        <v>3.5000000000000003E-2</v>
      </c>
      <c r="F31" s="5">
        <v>0.04</v>
      </c>
      <c r="G31" s="5">
        <v>1.4E-2</v>
      </c>
      <c r="H31" s="5">
        <v>1E-3</v>
      </c>
      <c r="I31" s="5">
        <v>9.2999999999999999E-2</v>
      </c>
    </row>
    <row r="32" spans="1:11" x14ac:dyDescent="0.2">
      <c r="A32" s="1">
        <v>39173</v>
      </c>
      <c r="B32" s="5">
        <v>0.13900000000000001</v>
      </c>
      <c r="C32" s="5">
        <v>6.9000000000000006E-2</v>
      </c>
      <c r="D32" s="5">
        <v>0</v>
      </c>
      <c r="E32" s="5">
        <v>3.6999999999999998E-2</v>
      </c>
      <c r="F32" s="5">
        <v>4.2999999999999997E-2</v>
      </c>
      <c r="G32" s="5">
        <v>1.4999999999999999E-2</v>
      </c>
      <c r="H32" s="5">
        <v>1E-3</v>
      </c>
      <c r="I32" s="5">
        <v>9.8000000000000004E-2</v>
      </c>
    </row>
    <row r="33" spans="1:9" x14ac:dyDescent="0.2">
      <c r="A33" s="1">
        <v>39203</v>
      </c>
      <c r="B33" s="5">
        <v>0.13700000000000001</v>
      </c>
      <c r="C33" s="5">
        <v>7.3999999999999996E-2</v>
      </c>
      <c r="D33" s="5">
        <v>0</v>
      </c>
      <c r="E33" s="5">
        <v>3.7999999999999999E-2</v>
      </c>
      <c r="F33" s="5">
        <v>4.2000000000000003E-2</v>
      </c>
      <c r="G33" s="5">
        <v>1.6E-2</v>
      </c>
      <c r="H33" s="5">
        <v>1E-3</v>
      </c>
      <c r="I33" s="5">
        <v>9.8000000000000004E-2</v>
      </c>
    </row>
    <row r="34" spans="1:9" x14ac:dyDescent="0.2">
      <c r="A34" s="1">
        <v>39234</v>
      </c>
      <c r="B34" s="5">
        <v>0.13600000000000001</v>
      </c>
      <c r="C34" s="5">
        <v>7.2999999999999995E-2</v>
      </c>
      <c r="D34" s="5">
        <v>0</v>
      </c>
      <c r="E34" s="5">
        <v>3.5999999999999997E-2</v>
      </c>
      <c r="F34" s="5">
        <v>4.2000000000000003E-2</v>
      </c>
      <c r="G34" s="5">
        <v>1.4E-2</v>
      </c>
      <c r="H34" s="5">
        <v>1E-3</v>
      </c>
      <c r="I34" s="5">
        <v>9.7000000000000003E-2</v>
      </c>
    </row>
    <row r="35" spans="1:9" x14ac:dyDescent="0.2">
      <c r="A35" s="1">
        <v>39264</v>
      </c>
      <c r="B35" s="5">
        <v>0.14000000000000001</v>
      </c>
      <c r="C35" s="5">
        <v>7.4999999999999997E-2</v>
      </c>
      <c r="D35" s="5">
        <v>0</v>
      </c>
      <c r="E35" s="5">
        <v>3.6999999999999998E-2</v>
      </c>
      <c r="F35" s="5">
        <v>0.04</v>
      </c>
      <c r="G35" s="5">
        <v>1.6E-2</v>
      </c>
      <c r="H35" s="5">
        <v>1E-3</v>
      </c>
      <c r="I35" s="5">
        <v>9.7000000000000003E-2</v>
      </c>
    </row>
    <row r="36" spans="1:9" x14ac:dyDescent="0.2">
      <c r="A36" s="1">
        <v>39295</v>
      </c>
      <c r="B36" s="5">
        <v>0.14299999999999999</v>
      </c>
      <c r="C36" s="5">
        <v>7.4999999999999997E-2</v>
      </c>
      <c r="D36" s="5">
        <v>0</v>
      </c>
      <c r="E36" s="5">
        <v>3.7999999999999999E-2</v>
      </c>
      <c r="F36" s="5">
        <v>4.2000000000000003E-2</v>
      </c>
      <c r="G36" s="5">
        <v>1.7000000000000001E-2</v>
      </c>
      <c r="H36" s="5">
        <v>1E-3</v>
      </c>
      <c r="I36" s="5">
        <v>9.7000000000000003E-2</v>
      </c>
    </row>
    <row r="37" spans="1:9" x14ac:dyDescent="0.2">
      <c r="A37" s="1">
        <v>39326</v>
      </c>
      <c r="B37" s="5">
        <v>0.14299999999999999</v>
      </c>
      <c r="C37" s="5">
        <v>7.6999999999999999E-2</v>
      </c>
      <c r="D37" s="5">
        <v>0</v>
      </c>
      <c r="E37" s="5">
        <v>3.6999999999999998E-2</v>
      </c>
      <c r="F37" s="5">
        <v>0.04</v>
      </c>
      <c r="G37" s="5">
        <v>1.4999999999999999E-2</v>
      </c>
      <c r="H37" s="5">
        <v>1E-3</v>
      </c>
      <c r="I37" s="5">
        <v>9.8000000000000004E-2</v>
      </c>
    </row>
    <row r="38" spans="1:9" x14ac:dyDescent="0.2">
      <c r="A38" s="1">
        <v>39356</v>
      </c>
      <c r="B38" s="5">
        <v>0.14599999999999999</v>
      </c>
      <c r="C38" s="5">
        <v>8.1000000000000003E-2</v>
      </c>
      <c r="D38" s="5">
        <v>0</v>
      </c>
      <c r="E38" s="5">
        <v>3.9E-2</v>
      </c>
      <c r="F38" s="5">
        <v>0.04</v>
      </c>
      <c r="G38" s="5">
        <v>1.6E-2</v>
      </c>
      <c r="H38" s="5">
        <v>1E-3</v>
      </c>
      <c r="I38" s="5">
        <v>9.9000000000000005E-2</v>
      </c>
    </row>
    <row r="39" spans="1:9" x14ac:dyDescent="0.2">
      <c r="A39" s="1">
        <v>39387</v>
      </c>
      <c r="B39" s="5">
        <v>0.15</v>
      </c>
      <c r="C39" s="5">
        <v>0.08</v>
      </c>
      <c r="D39" s="5">
        <v>0</v>
      </c>
      <c r="E39" s="5">
        <v>3.9E-2</v>
      </c>
      <c r="F39" s="5">
        <v>4.1000000000000002E-2</v>
      </c>
      <c r="G39" s="5">
        <v>1.6E-2</v>
      </c>
      <c r="H39" s="5">
        <v>1E-3</v>
      </c>
      <c r="I39" s="5">
        <v>9.9000000000000005E-2</v>
      </c>
    </row>
    <row r="40" spans="1:9" x14ac:dyDescent="0.2">
      <c r="A40" s="1">
        <v>39417</v>
      </c>
      <c r="B40" s="5">
        <v>0.154</v>
      </c>
      <c r="C40" s="5">
        <v>8.5000000000000006E-2</v>
      </c>
      <c r="D40" s="5">
        <v>0</v>
      </c>
      <c r="E40" s="5">
        <v>3.6999999999999998E-2</v>
      </c>
      <c r="F40" s="5">
        <v>4.1000000000000002E-2</v>
      </c>
      <c r="G40" s="5">
        <v>1.2999999999999999E-2</v>
      </c>
      <c r="H40" s="5">
        <v>1E-3</v>
      </c>
      <c r="I40" s="5">
        <v>9.8000000000000004E-2</v>
      </c>
    </row>
    <row r="41" spans="1:9" x14ac:dyDescent="0.2">
      <c r="A41" s="1">
        <v>39448</v>
      </c>
      <c r="B41" s="5">
        <v>0.154</v>
      </c>
      <c r="C41" s="5">
        <v>8.5999999999999993E-2</v>
      </c>
      <c r="D41" s="5">
        <v>0</v>
      </c>
      <c r="E41" s="5">
        <v>3.5999999999999997E-2</v>
      </c>
      <c r="F41" s="5">
        <v>4.2000000000000003E-2</v>
      </c>
      <c r="G41" s="5">
        <v>1.7000000000000001E-2</v>
      </c>
      <c r="H41" s="5">
        <v>2E-3</v>
      </c>
      <c r="I41" s="5">
        <v>9.8000000000000004E-2</v>
      </c>
    </row>
    <row r="42" spans="1:9" x14ac:dyDescent="0.2">
      <c r="A42" s="1">
        <v>39479</v>
      </c>
      <c r="B42" s="5">
        <v>0.159</v>
      </c>
      <c r="C42" s="5">
        <v>8.5000000000000006E-2</v>
      </c>
      <c r="D42" s="5">
        <v>0</v>
      </c>
      <c r="E42" s="5">
        <v>4.1000000000000002E-2</v>
      </c>
      <c r="F42" s="5">
        <v>0.04</v>
      </c>
      <c r="G42" s="5">
        <v>1.7000000000000001E-2</v>
      </c>
      <c r="H42" s="5">
        <v>2E-3</v>
      </c>
      <c r="I42" s="5">
        <v>9.8000000000000004E-2</v>
      </c>
    </row>
    <row r="43" spans="1:9" x14ac:dyDescent="0.2">
      <c r="A43" s="1">
        <v>39508</v>
      </c>
      <c r="B43" s="5">
        <v>0.16200000000000001</v>
      </c>
      <c r="C43" s="5">
        <v>9.0999999999999998E-2</v>
      </c>
      <c r="D43" s="5">
        <v>0</v>
      </c>
      <c r="E43" s="5">
        <v>4.2999999999999997E-2</v>
      </c>
      <c r="F43" s="5">
        <v>4.3999999999999997E-2</v>
      </c>
      <c r="G43" s="5">
        <v>1.9E-2</v>
      </c>
      <c r="H43" s="5">
        <v>1E-3</v>
      </c>
      <c r="I43" s="5">
        <v>9.9000000000000005E-2</v>
      </c>
    </row>
    <row r="44" spans="1:9" x14ac:dyDescent="0.2">
      <c r="A44" s="1">
        <v>39539</v>
      </c>
      <c r="B44" s="5">
        <v>0.16</v>
      </c>
      <c r="C44" s="5">
        <v>9.8000000000000004E-2</v>
      </c>
      <c r="D44" s="5">
        <v>0</v>
      </c>
      <c r="E44" s="5">
        <v>4.3999999999999997E-2</v>
      </c>
      <c r="F44" s="5">
        <v>4.2999999999999997E-2</v>
      </c>
      <c r="G44" s="5">
        <v>1.7999999999999999E-2</v>
      </c>
      <c r="H44" s="5">
        <v>2E-3</v>
      </c>
      <c r="I44" s="5">
        <v>9.7000000000000003E-2</v>
      </c>
    </row>
    <row r="45" spans="1:9" x14ac:dyDescent="0.2">
      <c r="A45" s="1">
        <v>39569</v>
      </c>
      <c r="B45" s="5">
        <v>0.16</v>
      </c>
      <c r="C45" s="5">
        <v>0.106</v>
      </c>
      <c r="D45" s="5">
        <v>0</v>
      </c>
      <c r="E45" s="5">
        <v>4.3999999999999997E-2</v>
      </c>
      <c r="F45" s="5">
        <v>4.2000000000000003E-2</v>
      </c>
      <c r="G45" s="5">
        <v>1.7999999999999999E-2</v>
      </c>
      <c r="H45" s="5">
        <v>2E-3</v>
      </c>
      <c r="I45" s="5">
        <v>9.7000000000000003E-2</v>
      </c>
    </row>
    <row r="46" spans="1:9" x14ac:dyDescent="0.2">
      <c r="A46" s="1">
        <v>39600</v>
      </c>
      <c r="B46" s="5">
        <v>0.16200000000000001</v>
      </c>
      <c r="C46" s="5">
        <v>0.11600000000000001</v>
      </c>
      <c r="D46" s="5">
        <v>1E-3</v>
      </c>
      <c r="E46" s="5">
        <v>4.4999999999999998E-2</v>
      </c>
      <c r="F46" s="5">
        <v>4.2999999999999997E-2</v>
      </c>
      <c r="G46" s="5">
        <v>1.6E-2</v>
      </c>
      <c r="H46" s="5">
        <v>2E-3</v>
      </c>
      <c r="I46" s="5">
        <v>9.5000000000000001E-2</v>
      </c>
    </row>
    <row r="47" spans="1:9" x14ac:dyDescent="0.2">
      <c r="A47" s="1">
        <v>39630</v>
      </c>
      <c r="B47" s="5">
        <v>0.16900000000000001</v>
      </c>
      <c r="C47" s="5">
        <v>0.121</v>
      </c>
      <c r="D47" s="5">
        <v>0</v>
      </c>
      <c r="E47" s="5">
        <v>4.3999999999999997E-2</v>
      </c>
      <c r="F47" s="5">
        <v>4.2999999999999997E-2</v>
      </c>
      <c r="G47" s="5">
        <v>1.6E-2</v>
      </c>
      <c r="H47" s="5">
        <v>2E-3</v>
      </c>
      <c r="I47" s="5">
        <v>9.6000000000000002E-2</v>
      </c>
    </row>
    <row r="48" spans="1:9" x14ac:dyDescent="0.2">
      <c r="A48" s="1">
        <v>39661</v>
      </c>
      <c r="B48" s="5">
        <v>0.17100000000000001</v>
      </c>
      <c r="C48" s="5">
        <v>0.127</v>
      </c>
      <c r="D48" s="5">
        <v>0</v>
      </c>
      <c r="E48" s="5">
        <v>4.4999999999999998E-2</v>
      </c>
      <c r="F48" s="5">
        <v>4.2999999999999997E-2</v>
      </c>
      <c r="G48" s="5">
        <v>1.6E-2</v>
      </c>
      <c r="H48" s="5">
        <v>3.0000000000000001E-3</v>
      </c>
      <c r="I48" s="5">
        <v>9.6000000000000002E-2</v>
      </c>
    </row>
    <row r="49" spans="1:9" x14ac:dyDescent="0.2">
      <c r="A49" s="1">
        <v>39692</v>
      </c>
      <c r="B49" s="5">
        <v>0.16400000000000001</v>
      </c>
      <c r="C49" s="5">
        <v>0.14000000000000001</v>
      </c>
      <c r="D49" s="5">
        <v>1E-3</v>
      </c>
      <c r="E49" s="5">
        <v>0.05</v>
      </c>
      <c r="F49" s="5">
        <v>3.9E-2</v>
      </c>
      <c r="G49" s="5">
        <v>1.6E-2</v>
      </c>
      <c r="H49" s="5">
        <v>3.0000000000000001E-3</v>
      </c>
      <c r="I49" s="5">
        <v>9.2999999999999999E-2</v>
      </c>
    </row>
    <row r="50" spans="1:9" x14ac:dyDescent="0.2">
      <c r="A50" s="1">
        <v>39722</v>
      </c>
      <c r="B50" s="5">
        <v>0.182</v>
      </c>
      <c r="C50" s="5">
        <v>0.156</v>
      </c>
      <c r="D50" s="5">
        <v>1E-3</v>
      </c>
      <c r="E50" s="5">
        <v>4.9000000000000002E-2</v>
      </c>
      <c r="F50" s="5">
        <v>4.3999999999999997E-2</v>
      </c>
      <c r="G50" s="5">
        <v>1.4999999999999999E-2</v>
      </c>
      <c r="H50" s="5">
        <v>3.0000000000000001E-3</v>
      </c>
      <c r="I50" s="5">
        <v>9.8000000000000004E-2</v>
      </c>
    </row>
    <row r="51" spans="1:9" x14ac:dyDescent="0.2">
      <c r="A51" s="1">
        <v>39753</v>
      </c>
      <c r="B51" s="5">
        <v>0.19</v>
      </c>
      <c r="C51" s="5">
        <v>0.16800000000000001</v>
      </c>
      <c r="D51" s="5">
        <v>1E-3</v>
      </c>
      <c r="E51" s="5">
        <v>0.05</v>
      </c>
      <c r="F51" s="5">
        <v>4.3999999999999997E-2</v>
      </c>
      <c r="G51" s="5">
        <v>1.7000000000000001E-2</v>
      </c>
      <c r="H51" s="5">
        <v>3.0000000000000001E-3</v>
      </c>
      <c r="I51" s="5">
        <v>0.10100000000000001</v>
      </c>
    </row>
    <row r="52" spans="1:9" x14ac:dyDescent="0.2">
      <c r="A52" s="1">
        <v>39783</v>
      </c>
      <c r="B52" s="5">
        <v>0.192</v>
      </c>
      <c r="C52" s="5">
        <v>0.157</v>
      </c>
      <c r="D52" s="5">
        <v>1E-3</v>
      </c>
      <c r="E52" s="5">
        <v>4.7E-2</v>
      </c>
      <c r="F52" s="5">
        <v>4.2999999999999997E-2</v>
      </c>
      <c r="G52" s="5">
        <v>1.7000000000000001E-2</v>
      </c>
      <c r="H52" s="5">
        <v>3.0000000000000001E-3</v>
      </c>
      <c r="I52" s="5">
        <v>0.1</v>
      </c>
    </row>
    <row r="53" spans="1:9" x14ac:dyDescent="0.2">
      <c r="A53" s="1">
        <v>39814</v>
      </c>
      <c r="B53" s="5">
        <v>0.193</v>
      </c>
      <c r="C53" s="5">
        <v>0.14499999999999999</v>
      </c>
      <c r="D53" s="5">
        <v>1E-3</v>
      </c>
      <c r="E53" s="5">
        <v>4.8000000000000001E-2</v>
      </c>
      <c r="F53" s="5">
        <v>4.2000000000000003E-2</v>
      </c>
      <c r="G53" s="5">
        <v>1.7000000000000001E-2</v>
      </c>
      <c r="H53" s="5">
        <v>3.0000000000000001E-3</v>
      </c>
      <c r="I53" s="5">
        <v>0.10100000000000001</v>
      </c>
    </row>
    <row r="54" spans="1:9" x14ac:dyDescent="0.2">
      <c r="A54" s="1">
        <v>39845</v>
      </c>
      <c r="B54" s="5">
        <v>0.19500000000000001</v>
      </c>
      <c r="C54" s="5">
        <v>0.15</v>
      </c>
      <c r="D54" s="5">
        <v>1E-3</v>
      </c>
      <c r="E54" s="5">
        <v>4.9000000000000002E-2</v>
      </c>
      <c r="F54" s="5">
        <v>4.1000000000000002E-2</v>
      </c>
      <c r="G54" s="5">
        <v>1.9E-2</v>
      </c>
      <c r="H54" s="5">
        <v>4.0000000000000001E-3</v>
      </c>
      <c r="I54" s="5">
        <v>0.1</v>
      </c>
    </row>
    <row r="55" spans="1:9" x14ac:dyDescent="0.2">
      <c r="A55" s="1">
        <v>39873</v>
      </c>
      <c r="B55" s="5">
        <v>0.19400000000000001</v>
      </c>
      <c r="C55" s="5">
        <v>0.155</v>
      </c>
      <c r="D55" s="5">
        <v>1E-3</v>
      </c>
      <c r="E55" s="5">
        <v>0.05</v>
      </c>
      <c r="F55" s="5">
        <v>3.9E-2</v>
      </c>
      <c r="G55" s="5">
        <v>1.7000000000000001E-2</v>
      </c>
      <c r="H55" s="5">
        <v>3.0000000000000001E-3</v>
      </c>
      <c r="I55" s="5">
        <v>9.7000000000000003E-2</v>
      </c>
    </row>
    <row r="56" spans="1:9" x14ac:dyDescent="0.2">
      <c r="A56" s="1">
        <v>39904</v>
      </c>
      <c r="B56" s="5">
        <v>0.192</v>
      </c>
      <c r="C56" s="5">
        <v>0.157</v>
      </c>
      <c r="D56" s="5">
        <v>2E-3</v>
      </c>
      <c r="E56" s="5">
        <v>4.5999999999999999E-2</v>
      </c>
      <c r="F56" s="5">
        <v>3.7999999999999999E-2</v>
      </c>
      <c r="G56" s="5">
        <v>1.7999999999999999E-2</v>
      </c>
      <c r="H56" s="5">
        <v>4.0000000000000001E-3</v>
      </c>
      <c r="I56" s="5">
        <v>9.7000000000000003E-2</v>
      </c>
    </row>
    <row r="57" spans="1:9" x14ac:dyDescent="0.2">
      <c r="A57" s="1">
        <v>39934</v>
      </c>
      <c r="B57" s="5">
        <v>0.188</v>
      </c>
      <c r="C57" s="5">
        <v>0.16500000000000001</v>
      </c>
      <c r="D57" s="5">
        <v>2E-3</v>
      </c>
      <c r="E57" s="5">
        <v>4.7E-2</v>
      </c>
      <c r="F57" s="5">
        <v>3.6999999999999998E-2</v>
      </c>
      <c r="G57" s="5">
        <v>1.7999999999999999E-2</v>
      </c>
      <c r="H57" s="5">
        <v>4.0000000000000001E-3</v>
      </c>
      <c r="I57" s="5">
        <v>9.5000000000000001E-2</v>
      </c>
    </row>
    <row r="58" spans="1:9" x14ac:dyDescent="0.2">
      <c r="A58" s="1">
        <v>39965</v>
      </c>
      <c r="B58" s="5">
        <v>0.183</v>
      </c>
      <c r="C58" s="5">
        <v>0.17299999999999999</v>
      </c>
      <c r="D58" s="5">
        <v>1E-3</v>
      </c>
      <c r="E58" s="5">
        <v>4.7E-2</v>
      </c>
      <c r="F58" s="5">
        <v>3.5999999999999997E-2</v>
      </c>
      <c r="G58" s="5">
        <v>1.9E-2</v>
      </c>
      <c r="H58" s="5">
        <v>4.0000000000000001E-3</v>
      </c>
      <c r="I58" s="5">
        <v>9.4E-2</v>
      </c>
    </row>
    <row r="59" spans="1:9" x14ac:dyDescent="0.2">
      <c r="A59" s="1">
        <v>39995</v>
      </c>
      <c r="B59" s="5">
        <v>0.18099999999999999</v>
      </c>
      <c r="C59" s="5">
        <v>0.186</v>
      </c>
      <c r="D59" s="5">
        <v>2E-3</v>
      </c>
      <c r="E59" s="5">
        <v>4.5999999999999999E-2</v>
      </c>
      <c r="F59" s="5">
        <v>3.5000000000000003E-2</v>
      </c>
      <c r="G59" s="5">
        <v>1.7999999999999999E-2</v>
      </c>
      <c r="H59" s="5">
        <v>4.0000000000000001E-3</v>
      </c>
      <c r="I59" s="5">
        <v>9.2999999999999999E-2</v>
      </c>
    </row>
    <row r="60" spans="1:9" x14ac:dyDescent="0.2">
      <c r="A60" s="1">
        <v>40026</v>
      </c>
      <c r="B60" s="5">
        <v>0.184</v>
      </c>
      <c r="C60" s="5">
        <v>0.189</v>
      </c>
      <c r="D60" s="5">
        <v>2E-3</v>
      </c>
      <c r="E60" s="5">
        <v>4.7E-2</v>
      </c>
      <c r="F60" s="5">
        <v>3.4000000000000002E-2</v>
      </c>
      <c r="G60" s="5">
        <v>1.7000000000000001E-2</v>
      </c>
      <c r="H60" s="5">
        <v>4.0000000000000001E-3</v>
      </c>
      <c r="I60" s="5">
        <v>9.1999999999999998E-2</v>
      </c>
    </row>
    <row r="61" spans="1:9" x14ac:dyDescent="0.2">
      <c r="A61" s="1">
        <v>40057</v>
      </c>
      <c r="B61" s="5">
        <v>0.187</v>
      </c>
      <c r="C61" s="5">
        <v>0.19500000000000001</v>
      </c>
      <c r="D61" s="5">
        <v>3.0000000000000001E-3</v>
      </c>
      <c r="E61" s="5">
        <v>4.8000000000000001E-2</v>
      </c>
      <c r="F61" s="5">
        <v>3.5000000000000003E-2</v>
      </c>
      <c r="G61" s="5">
        <v>1.6E-2</v>
      </c>
      <c r="H61" s="5">
        <v>4.0000000000000001E-3</v>
      </c>
      <c r="I61" s="5">
        <v>9.5000000000000001E-2</v>
      </c>
    </row>
    <row r="62" spans="1:9" x14ac:dyDescent="0.2">
      <c r="A62" s="1">
        <v>40087</v>
      </c>
      <c r="B62" s="5">
        <v>0.191</v>
      </c>
      <c r="C62" s="5">
        <v>0.19800000000000001</v>
      </c>
      <c r="D62" s="5">
        <v>5.0000000000000001E-3</v>
      </c>
      <c r="E62" s="5">
        <v>4.5999999999999999E-2</v>
      </c>
      <c r="F62" s="5">
        <v>3.4000000000000002E-2</v>
      </c>
      <c r="G62" s="5">
        <v>1.6E-2</v>
      </c>
      <c r="H62" s="5">
        <v>3.0000000000000001E-3</v>
      </c>
      <c r="I62" s="5">
        <v>9.1999999999999998E-2</v>
      </c>
    </row>
    <row r="63" spans="1:9" x14ac:dyDescent="0.2">
      <c r="A63" s="1">
        <v>40118</v>
      </c>
      <c r="B63" s="5">
        <v>0.19800000000000001</v>
      </c>
      <c r="C63" s="5">
        <v>0.20200000000000001</v>
      </c>
      <c r="D63" s="5">
        <v>7.0000000000000001E-3</v>
      </c>
      <c r="E63" s="5">
        <v>4.9000000000000002E-2</v>
      </c>
      <c r="F63" s="5">
        <v>3.5000000000000003E-2</v>
      </c>
      <c r="G63" s="5">
        <v>1.7000000000000001E-2</v>
      </c>
      <c r="H63" s="5">
        <v>3.0000000000000001E-3</v>
      </c>
      <c r="I63" s="5">
        <v>9.5000000000000001E-2</v>
      </c>
    </row>
    <row r="64" spans="1:9" x14ac:dyDescent="0.2">
      <c r="A64" s="1">
        <v>40148</v>
      </c>
      <c r="B64" s="5">
        <v>0.20100000000000001</v>
      </c>
      <c r="C64" s="5">
        <v>0.2</v>
      </c>
      <c r="D64" s="5">
        <v>7.0000000000000001E-3</v>
      </c>
      <c r="E64" s="5">
        <v>4.5999999999999999E-2</v>
      </c>
      <c r="F64" s="5">
        <v>3.5999999999999997E-2</v>
      </c>
      <c r="G64" s="5">
        <v>1.4999999999999999E-2</v>
      </c>
      <c r="H64" s="5">
        <v>4.0000000000000001E-3</v>
      </c>
      <c r="I64" s="5">
        <v>8.8999999999999996E-2</v>
      </c>
    </row>
    <row r="65" spans="1:9" x14ac:dyDescent="0.2">
      <c r="A65" s="1">
        <v>40179</v>
      </c>
      <c r="B65" s="5">
        <v>0.20599999999999999</v>
      </c>
      <c r="C65" s="5">
        <v>0.20100000000000001</v>
      </c>
      <c r="D65" s="5">
        <v>8.0000000000000002E-3</v>
      </c>
      <c r="E65" s="5">
        <v>0.05</v>
      </c>
      <c r="F65" s="5">
        <v>3.5999999999999997E-2</v>
      </c>
      <c r="G65" s="5">
        <v>1.4E-2</v>
      </c>
      <c r="H65" s="5">
        <v>4.0000000000000001E-3</v>
      </c>
      <c r="I65" s="5">
        <v>9.0999999999999998E-2</v>
      </c>
    </row>
    <row r="66" spans="1:9" x14ac:dyDescent="0.2">
      <c r="A66" s="1">
        <v>40210</v>
      </c>
      <c r="B66" s="5">
        <v>0.214</v>
      </c>
      <c r="C66" s="5">
        <v>0.22</v>
      </c>
      <c r="D66" s="5">
        <v>7.0000000000000001E-3</v>
      </c>
      <c r="E66" s="5">
        <v>5.0999999999999997E-2</v>
      </c>
      <c r="F66" s="5">
        <v>3.5000000000000003E-2</v>
      </c>
      <c r="G66" s="5">
        <v>1.6E-2</v>
      </c>
      <c r="H66" s="5">
        <v>5.0000000000000001E-3</v>
      </c>
      <c r="I66" s="5">
        <v>9.2999999999999999E-2</v>
      </c>
    </row>
    <row r="67" spans="1:9" x14ac:dyDescent="0.2">
      <c r="A67" s="1">
        <v>40238</v>
      </c>
      <c r="B67" s="5">
        <v>0.218</v>
      </c>
      <c r="C67" s="5">
        <v>0.23599999999999999</v>
      </c>
      <c r="D67" s="5">
        <v>1.2E-2</v>
      </c>
      <c r="E67" s="5">
        <v>5.1999999999999998E-2</v>
      </c>
      <c r="F67" s="5">
        <v>3.5999999999999997E-2</v>
      </c>
      <c r="G67" s="5">
        <v>1.7000000000000001E-2</v>
      </c>
      <c r="H67" s="5">
        <v>5.0000000000000001E-3</v>
      </c>
      <c r="I67" s="5">
        <v>0.10100000000000001</v>
      </c>
    </row>
    <row r="68" spans="1:9" x14ac:dyDescent="0.2">
      <c r="A68" s="1">
        <v>40269</v>
      </c>
      <c r="B68" s="5">
        <v>0.22</v>
      </c>
      <c r="C68" s="5">
        <v>0.24299999999999999</v>
      </c>
      <c r="D68" s="5">
        <v>1.6E-2</v>
      </c>
      <c r="E68" s="5">
        <v>5.0999999999999997E-2</v>
      </c>
      <c r="F68" s="5">
        <v>3.5000000000000003E-2</v>
      </c>
      <c r="G68" s="5">
        <v>1.7999999999999999E-2</v>
      </c>
      <c r="H68" s="5">
        <v>5.0000000000000001E-3</v>
      </c>
      <c r="I68" s="5">
        <v>0.1</v>
      </c>
    </row>
    <row r="69" spans="1:9" x14ac:dyDescent="0.2">
      <c r="A69" s="1">
        <v>40299</v>
      </c>
      <c r="B69" s="5">
        <v>0.22800000000000001</v>
      </c>
      <c r="C69" s="5">
        <v>0.25900000000000001</v>
      </c>
      <c r="D69" s="5">
        <v>0.02</v>
      </c>
      <c r="E69" s="5">
        <v>5.1999999999999998E-2</v>
      </c>
      <c r="F69" s="5">
        <v>3.5999999999999997E-2</v>
      </c>
      <c r="G69" s="5">
        <v>1.6E-2</v>
      </c>
      <c r="H69" s="5">
        <v>6.0000000000000001E-3</v>
      </c>
      <c r="I69" s="5">
        <v>9.7000000000000003E-2</v>
      </c>
    </row>
    <row r="70" spans="1:9" x14ac:dyDescent="0.2">
      <c r="A70" s="1">
        <v>40330</v>
      </c>
      <c r="B70" s="5">
        <v>0.23100000000000001</v>
      </c>
      <c r="C70" s="5">
        <v>0.27500000000000002</v>
      </c>
      <c r="D70" s="5">
        <v>2.7E-2</v>
      </c>
      <c r="E70" s="5">
        <v>0.05</v>
      </c>
      <c r="F70" s="5">
        <v>3.5999999999999997E-2</v>
      </c>
      <c r="G70" s="5">
        <v>1.6E-2</v>
      </c>
      <c r="H70" s="5">
        <v>6.0000000000000001E-3</v>
      </c>
      <c r="I70" s="5">
        <v>9.6000000000000002E-2</v>
      </c>
    </row>
    <row r="71" spans="1:9" x14ac:dyDescent="0.2">
      <c r="A71" s="1">
        <v>40360</v>
      </c>
      <c r="B71" s="5">
        <v>0.23899999999999999</v>
      </c>
      <c r="C71" s="5">
        <v>0.28299999999999997</v>
      </c>
      <c r="D71" s="5">
        <v>3.2000000000000001E-2</v>
      </c>
      <c r="E71" s="5">
        <v>4.5999999999999999E-2</v>
      </c>
      <c r="F71" s="5">
        <v>3.5999999999999997E-2</v>
      </c>
      <c r="G71" s="5">
        <v>1.7000000000000001E-2</v>
      </c>
      <c r="H71" s="5">
        <v>6.0000000000000001E-3</v>
      </c>
      <c r="I71" s="5">
        <v>9.9000000000000005E-2</v>
      </c>
    </row>
    <row r="72" spans="1:9" x14ac:dyDescent="0.2">
      <c r="A72" s="1">
        <v>40391</v>
      </c>
      <c r="B72" s="5">
        <v>0.24399999999999999</v>
      </c>
      <c r="C72" s="5">
        <v>0.29099999999999998</v>
      </c>
      <c r="D72" s="5">
        <v>3.5000000000000003E-2</v>
      </c>
      <c r="E72" s="5">
        <v>5.3999999999999999E-2</v>
      </c>
      <c r="F72" s="5">
        <v>3.5999999999999997E-2</v>
      </c>
      <c r="G72" s="5">
        <v>1.7000000000000001E-2</v>
      </c>
      <c r="H72" s="5">
        <v>6.0000000000000001E-3</v>
      </c>
      <c r="I72" s="5">
        <v>0.105</v>
      </c>
    </row>
    <row r="73" spans="1:9" x14ac:dyDescent="0.2">
      <c r="A73" s="1">
        <v>40422</v>
      </c>
      <c r="B73" s="5">
        <v>0.25</v>
      </c>
      <c r="C73" s="5">
        <v>0.30599999999999999</v>
      </c>
      <c r="D73" s="5">
        <v>4.3999999999999997E-2</v>
      </c>
      <c r="E73" s="5">
        <v>5.5E-2</v>
      </c>
      <c r="F73" s="5">
        <v>3.5999999999999997E-2</v>
      </c>
      <c r="G73" s="5">
        <v>1.7000000000000001E-2</v>
      </c>
      <c r="H73" s="5">
        <v>6.0000000000000001E-3</v>
      </c>
      <c r="I73" s="5">
        <v>0.112</v>
      </c>
    </row>
    <row r="74" spans="1:9" x14ac:dyDescent="0.2">
      <c r="A74" s="1">
        <v>40452</v>
      </c>
      <c r="B74" s="5">
        <v>0.26100000000000001</v>
      </c>
      <c r="C74" s="5">
        <v>0.30599999999999999</v>
      </c>
      <c r="D74" s="5">
        <v>5.0999999999999997E-2</v>
      </c>
      <c r="E74" s="5">
        <v>5.5E-2</v>
      </c>
      <c r="F74" s="5">
        <v>3.6999999999999998E-2</v>
      </c>
      <c r="G74" s="5">
        <v>1.7000000000000001E-2</v>
      </c>
      <c r="H74" s="5">
        <v>7.0000000000000001E-3</v>
      </c>
      <c r="I74" s="5">
        <v>0.11600000000000001</v>
      </c>
    </row>
    <row r="75" spans="1:9" x14ac:dyDescent="0.2">
      <c r="A75" s="1">
        <v>40483</v>
      </c>
      <c r="B75" s="5">
        <v>0.27300000000000002</v>
      </c>
      <c r="C75" s="5">
        <v>0.32100000000000001</v>
      </c>
      <c r="D75" s="5">
        <v>6.6000000000000003E-2</v>
      </c>
      <c r="E75" s="5">
        <v>5.8000000000000003E-2</v>
      </c>
      <c r="F75" s="5">
        <v>3.7999999999999999E-2</v>
      </c>
      <c r="G75" s="5">
        <v>1.9E-2</v>
      </c>
      <c r="H75" s="5">
        <v>8.0000000000000002E-3</v>
      </c>
      <c r="I75" s="5">
        <v>0.11899999999999999</v>
      </c>
    </row>
    <row r="76" spans="1:9" x14ac:dyDescent="0.2">
      <c r="A76" s="1">
        <v>40513</v>
      </c>
      <c r="B76" s="5">
        <v>0.28000000000000003</v>
      </c>
      <c r="C76" s="5">
        <v>0.309</v>
      </c>
      <c r="D76" s="5">
        <v>8.6999999999999994E-2</v>
      </c>
      <c r="E76" s="5">
        <v>6.2E-2</v>
      </c>
      <c r="F76" s="5">
        <v>3.7999999999999999E-2</v>
      </c>
      <c r="G76" s="5">
        <v>1.9E-2</v>
      </c>
      <c r="H76" s="5">
        <v>8.0000000000000002E-3</v>
      </c>
      <c r="I76" s="5">
        <v>0.12</v>
      </c>
    </row>
    <row r="77" spans="1:9" x14ac:dyDescent="0.2">
      <c r="A77" s="1">
        <v>40544</v>
      </c>
      <c r="B77" s="5">
        <v>0.29099999999999998</v>
      </c>
      <c r="C77" s="5">
        <v>0.308</v>
      </c>
      <c r="D77" s="5">
        <v>9.2999999999999999E-2</v>
      </c>
      <c r="E77" s="5">
        <v>5.8000000000000003E-2</v>
      </c>
      <c r="F77" s="5">
        <v>3.6999999999999998E-2</v>
      </c>
      <c r="G77" s="5">
        <v>1.9E-2</v>
      </c>
      <c r="H77" s="5">
        <v>8.0000000000000002E-3</v>
      </c>
      <c r="I77" s="5">
        <v>0.122</v>
      </c>
    </row>
    <row r="78" spans="1:9" x14ac:dyDescent="0.2">
      <c r="A78" s="1">
        <v>40575</v>
      </c>
      <c r="B78" s="5">
        <v>0.27100000000000002</v>
      </c>
      <c r="C78" s="5">
        <v>0.316</v>
      </c>
      <c r="D78" s="5">
        <v>0.105</v>
      </c>
      <c r="E78" s="5">
        <v>5.8999999999999997E-2</v>
      </c>
      <c r="F78" s="5">
        <v>3.6999999999999998E-2</v>
      </c>
      <c r="G78" s="5">
        <v>1.7000000000000001E-2</v>
      </c>
      <c r="H78" s="5">
        <v>7.0000000000000001E-3</v>
      </c>
      <c r="I78" s="5">
        <v>0.122</v>
      </c>
    </row>
    <row r="79" spans="1:9" x14ac:dyDescent="0.2">
      <c r="A79" s="1">
        <v>40603</v>
      </c>
      <c r="B79" s="5">
        <v>0.30099999999999999</v>
      </c>
      <c r="C79" s="5">
        <v>0.32700000000000001</v>
      </c>
      <c r="D79" s="5">
        <v>0.122</v>
      </c>
      <c r="E79" s="5">
        <v>6.5000000000000002E-2</v>
      </c>
      <c r="F79" s="5">
        <v>3.9E-2</v>
      </c>
      <c r="G79" s="5">
        <v>2.1999999999999999E-2</v>
      </c>
      <c r="H79" s="5">
        <v>8.0000000000000002E-3</v>
      </c>
      <c r="I79" s="5">
        <v>0.13300000000000001</v>
      </c>
    </row>
    <row r="80" spans="1:9" x14ac:dyDescent="0.2">
      <c r="A80" s="1">
        <v>40634</v>
      </c>
      <c r="B80" s="5">
        <v>0.30599999999999999</v>
      </c>
      <c r="C80" s="5">
        <v>0.32</v>
      </c>
      <c r="D80" s="5">
        <v>0.13500000000000001</v>
      </c>
      <c r="E80" s="5">
        <v>6.8000000000000005E-2</v>
      </c>
      <c r="F80" s="5">
        <v>3.7999999999999999E-2</v>
      </c>
      <c r="G80" s="5">
        <v>2.1999999999999999E-2</v>
      </c>
      <c r="H80" s="5">
        <v>0.01</v>
      </c>
      <c r="I80" s="5">
        <v>0.13900000000000001</v>
      </c>
    </row>
    <row r="81" spans="1:9" x14ac:dyDescent="0.2">
      <c r="A81" s="1">
        <v>40664</v>
      </c>
      <c r="B81" s="5">
        <v>0.315</v>
      </c>
      <c r="C81" s="5">
        <v>0.33400000000000002</v>
      </c>
      <c r="D81" s="5">
        <v>0.159</v>
      </c>
      <c r="E81" s="5">
        <v>6.6000000000000003E-2</v>
      </c>
      <c r="F81" s="5">
        <v>3.9E-2</v>
      </c>
      <c r="G81" s="5">
        <v>2.3E-2</v>
      </c>
      <c r="H81" s="5">
        <v>1.0999999999999999E-2</v>
      </c>
      <c r="I81" s="5">
        <v>0.14599999999999999</v>
      </c>
    </row>
    <row r="82" spans="1:9" x14ac:dyDescent="0.2">
      <c r="A82" s="1">
        <v>40695</v>
      </c>
      <c r="B82" s="5">
        <v>0.32200000000000001</v>
      </c>
      <c r="C82" s="5">
        <v>0.35499999999999998</v>
      </c>
      <c r="D82" s="5">
        <v>0.17799999999999999</v>
      </c>
      <c r="E82" s="5">
        <v>7.0000000000000007E-2</v>
      </c>
      <c r="F82" s="5">
        <v>3.7999999999999999E-2</v>
      </c>
      <c r="G82" s="5">
        <v>2.1999999999999999E-2</v>
      </c>
      <c r="H82" s="5">
        <v>1.0999999999999999E-2</v>
      </c>
      <c r="I82" s="5">
        <v>0.14299999999999999</v>
      </c>
    </row>
    <row r="83" spans="1:9" x14ac:dyDescent="0.2">
      <c r="A83" s="1">
        <v>40725</v>
      </c>
      <c r="B83" s="5">
        <v>0.33500000000000002</v>
      </c>
      <c r="C83" s="5">
        <v>0.39600000000000002</v>
      </c>
      <c r="D83" s="5">
        <v>0.21</v>
      </c>
      <c r="E83" s="5">
        <v>6.9000000000000006E-2</v>
      </c>
      <c r="F83" s="5">
        <v>3.5000000000000003E-2</v>
      </c>
      <c r="G83" s="5">
        <v>2.4E-2</v>
      </c>
      <c r="H83" s="5">
        <v>0.01</v>
      </c>
      <c r="I83" s="5">
        <v>0.14199999999999999</v>
      </c>
    </row>
    <row r="84" spans="1:9" x14ac:dyDescent="0.2">
      <c r="A84" s="1">
        <v>40756</v>
      </c>
      <c r="B84" s="5">
        <v>0.34499999999999997</v>
      </c>
      <c r="C84" s="5">
        <v>0.41399999999999998</v>
      </c>
      <c r="D84" s="5">
        <v>0.24199999999999999</v>
      </c>
      <c r="E84" s="5">
        <v>7.2999999999999995E-2</v>
      </c>
      <c r="F84" s="5">
        <v>3.5999999999999997E-2</v>
      </c>
      <c r="G84" s="5">
        <v>2.5000000000000001E-2</v>
      </c>
      <c r="H84" s="5">
        <v>0.01</v>
      </c>
      <c r="I84" s="5">
        <v>0.14899999999999999</v>
      </c>
    </row>
    <row r="85" spans="1:9" x14ac:dyDescent="0.2">
      <c r="A85" s="1">
        <v>40787</v>
      </c>
      <c r="B85" s="5">
        <v>0.35799999999999998</v>
      </c>
      <c r="C85" s="5">
        <v>0.433</v>
      </c>
      <c r="D85" s="5">
        <v>0.27500000000000002</v>
      </c>
      <c r="E85" s="5">
        <v>7.5999999999999998E-2</v>
      </c>
      <c r="F85" s="5">
        <v>3.7999999999999999E-2</v>
      </c>
      <c r="G85" s="5">
        <v>2.8000000000000001E-2</v>
      </c>
      <c r="H85" s="5">
        <v>1.2E-2</v>
      </c>
      <c r="I85" s="5">
        <v>0.14799999999999999</v>
      </c>
    </row>
    <row r="86" spans="1:9" x14ac:dyDescent="0.2">
      <c r="A86" s="1">
        <v>40817</v>
      </c>
      <c r="B86" s="5">
        <v>0.373</v>
      </c>
      <c r="C86" s="5">
        <v>0.46</v>
      </c>
      <c r="D86" s="5">
        <v>0.29899999999999999</v>
      </c>
      <c r="E86" s="5">
        <v>7.8E-2</v>
      </c>
      <c r="F86" s="5">
        <v>3.9E-2</v>
      </c>
      <c r="G86" s="5">
        <v>2.9000000000000001E-2</v>
      </c>
      <c r="H86" s="5">
        <v>1.2E-2</v>
      </c>
      <c r="I86" s="5">
        <v>0.156</v>
      </c>
    </row>
    <row r="87" spans="1:9" x14ac:dyDescent="0.2">
      <c r="A87" s="1">
        <v>40848</v>
      </c>
      <c r="B87" s="5">
        <v>0.39200000000000002</v>
      </c>
      <c r="C87" s="5">
        <v>0.48099999999999998</v>
      </c>
      <c r="D87" s="5">
        <v>0.33900000000000002</v>
      </c>
      <c r="E87" s="5">
        <v>8.2000000000000003E-2</v>
      </c>
      <c r="F87" s="5">
        <v>4.1000000000000002E-2</v>
      </c>
      <c r="G87" s="5">
        <v>0.03</v>
      </c>
      <c r="H87" s="5">
        <v>1.2999999999999999E-2</v>
      </c>
      <c r="I87" s="5">
        <v>0.156</v>
      </c>
    </row>
    <row r="88" spans="1:9" x14ac:dyDescent="0.2">
      <c r="A88" s="1">
        <v>40878</v>
      </c>
      <c r="B88" s="5">
        <v>0.39700000000000002</v>
      </c>
      <c r="C88" s="5">
        <v>0.50600000000000001</v>
      </c>
      <c r="D88" s="5">
        <v>0.36399999999999999</v>
      </c>
      <c r="E88" s="5">
        <v>0.08</v>
      </c>
      <c r="F88" s="5">
        <v>0.04</v>
      </c>
      <c r="G88" s="5">
        <v>0.03</v>
      </c>
      <c r="H88" s="5">
        <v>1.4999999999999999E-2</v>
      </c>
      <c r="I88" s="5">
        <v>0.158</v>
      </c>
    </row>
    <row r="89" spans="1:9" x14ac:dyDescent="0.2">
      <c r="A89" s="1">
        <v>40909</v>
      </c>
      <c r="B89" s="5">
        <v>0.40799999999999997</v>
      </c>
      <c r="C89" s="5">
        <v>0.51600000000000001</v>
      </c>
      <c r="D89" s="5">
        <v>0.39300000000000002</v>
      </c>
      <c r="E89" s="5">
        <v>8.3000000000000004E-2</v>
      </c>
      <c r="F89" s="5">
        <v>3.9E-2</v>
      </c>
      <c r="G89" s="5">
        <v>3.3000000000000002E-2</v>
      </c>
      <c r="H89" s="5">
        <v>1.6E-2</v>
      </c>
      <c r="I89" s="5">
        <v>0.156</v>
      </c>
    </row>
    <row r="90" spans="1:9" x14ac:dyDescent="0.2">
      <c r="A90" s="1">
        <v>40940</v>
      </c>
      <c r="B90" s="5">
        <v>0.42299999999999999</v>
      </c>
      <c r="C90" s="5">
        <v>0.52900000000000003</v>
      </c>
      <c r="D90" s="5">
        <v>0.41699999999999998</v>
      </c>
      <c r="E90" s="5">
        <v>8.5999999999999993E-2</v>
      </c>
      <c r="F90" s="5">
        <v>3.9E-2</v>
      </c>
      <c r="G90" s="5">
        <v>3.5999999999999997E-2</v>
      </c>
      <c r="H90" s="5">
        <v>1.7000000000000001E-2</v>
      </c>
      <c r="I90" s="5">
        <v>0.16200000000000001</v>
      </c>
    </row>
    <row r="91" spans="1:9" x14ac:dyDescent="0.2">
      <c r="A91" s="1">
        <v>40969</v>
      </c>
      <c r="B91" s="5">
        <v>0.435</v>
      </c>
      <c r="C91" s="5">
        <v>0.55000000000000004</v>
      </c>
      <c r="D91" s="5">
        <v>0.443</v>
      </c>
      <c r="E91" s="5">
        <v>8.8999999999999996E-2</v>
      </c>
      <c r="F91" s="5">
        <v>3.6999999999999998E-2</v>
      </c>
      <c r="G91" s="5">
        <v>3.5999999999999997E-2</v>
      </c>
      <c r="H91" s="5">
        <v>1.4999999999999999E-2</v>
      </c>
      <c r="I91" s="5">
        <v>0.154</v>
      </c>
    </row>
    <row r="92" spans="1:9" x14ac:dyDescent="0.2">
      <c r="A92" s="1">
        <v>41000</v>
      </c>
      <c r="B92" s="5">
        <v>0.45400000000000001</v>
      </c>
      <c r="C92" s="5">
        <v>0.58399999999999996</v>
      </c>
      <c r="D92" s="5">
        <v>0.49</v>
      </c>
      <c r="E92" s="5">
        <v>8.5000000000000006E-2</v>
      </c>
      <c r="F92" s="5">
        <v>3.6999999999999998E-2</v>
      </c>
      <c r="G92" s="5">
        <v>3.7999999999999999E-2</v>
      </c>
      <c r="H92" s="5">
        <v>1.6E-2</v>
      </c>
      <c r="I92" s="5">
        <v>0.16</v>
      </c>
    </row>
    <row r="93" spans="1:9" x14ac:dyDescent="0.2">
      <c r="A93" s="1">
        <v>41030</v>
      </c>
      <c r="B93" s="5">
        <v>0.46200000000000002</v>
      </c>
      <c r="C93" s="5">
        <v>0.61499999999999999</v>
      </c>
      <c r="D93" s="5">
        <v>0.52200000000000002</v>
      </c>
      <c r="E93" s="5">
        <v>9.5000000000000001E-2</v>
      </c>
      <c r="F93" s="5">
        <v>3.6999999999999998E-2</v>
      </c>
      <c r="G93" s="5">
        <v>4.2000000000000003E-2</v>
      </c>
      <c r="H93" s="5">
        <v>1.7999999999999999E-2</v>
      </c>
      <c r="I93" s="5">
        <v>0.16500000000000001</v>
      </c>
    </row>
    <row r="94" spans="1:9" x14ac:dyDescent="0.2">
      <c r="A94" s="1">
        <v>41061</v>
      </c>
      <c r="B94" s="5">
        <v>0.47199999999999998</v>
      </c>
      <c r="C94" s="5">
        <v>0.63300000000000001</v>
      </c>
      <c r="D94" s="5">
        <v>0.54700000000000004</v>
      </c>
      <c r="E94" s="5">
        <v>0.09</v>
      </c>
      <c r="F94" s="5">
        <v>3.6999999999999998E-2</v>
      </c>
      <c r="G94" s="5">
        <v>4.2000000000000003E-2</v>
      </c>
      <c r="H94" s="5">
        <v>1.7000000000000001E-2</v>
      </c>
      <c r="I94" s="5">
        <v>0.16800000000000001</v>
      </c>
    </row>
    <row r="95" spans="1:9" x14ac:dyDescent="0.2">
      <c r="A95" s="1">
        <v>41091</v>
      </c>
      <c r="B95" s="5">
        <v>0.48899999999999999</v>
      </c>
      <c r="C95" s="5">
        <v>0.65100000000000002</v>
      </c>
      <c r="D95" s="5">
        <v>0.58299999999999996</v>
      </c>
      <c r="E95" s="5">
        <v>9.4E-2</v>
      </c>
      <c r="F95" s="5">
        <v>3.5000000000000003E-2</v>
      </c>
      <c r="G95" s="5">
        <v>4.2999999999999997E-2</v>
      </c>
      <c r="H95" s="5">
        <v>2.1999999999999999E-2</v>
      </c>
      <c r="I95" s="5">
        <v>0.16900000000000001</v>
      </c>
    </row>
    <row r="96" spans="1:9" x14ac:dyDescent="0.2">
      <c r="A96" s="1">
        <v>41122</v>
      </c>
      <c r="B96" s="5">
        <v>0.5</v>
      </c>
      <c r="C96" s="5">
        <v>0.67800000000000005</v>
      </c>
      <c r="D96" s="5">
        <v>0.628</v>
      </c>
      <c r="E96" s="5">
        <v>9.7000000000000003E-2</v>
      </c>
      <c r="F96" s="5">
        <v>3.5999999999999997E-2</v>
      </c>
      <c r="G96" s="5">
        <v>4.7E-2</v>
      </c>
      <c r="H96" s="5">
        <v>2.1999999999999999E-2</v>
      </c>
      <c r="I96" s="5">
        <v>0.17199999999999999</v>
      </c>
    </row>
    <row r="97" spans="1:9" x14ac:dyDescent="0.2">
      <c r="A97" s="1">
        <v>41153</v>
      </c>
      <c r="B97" s="5">
        <v>0.51700000000000002</v>
      </c>
      <c r="C97" s="5">
        <v>0.70299999999999996</v>
      </c>
      <c r="D97" s="5">
        <v>0.63400000000000001</v>
      </c>
      <c r="E97" s="5">
        <v>0.105</v>
      </c>
      <c r="F97" s="5">
        <v>3.5999999999999997E-2</v>
      </c>
      <c r="G97" s="5">
        <v>4.9000000000000002E-2</v>
      </c>
      <c r="H97" s="5">
        <v>2.4E-2</v>
      </c>
      <c r="I97" s="5">
        <v>0.182</v>
      </c>
    </row>
    <row r="98" spans="1:9" x14ac:dyDescent="0.2">
      <c r="A98" s="1">
        <v>41183</v>
      </c>
      <c r="B98" s="5">
        <v>0.53500000000000003</v>
      </c>
      <c r="C98" s="5">
        <v>0.72799999999999998</v>
      </c>
      <c r="D98" s="5">
        <v>0.67700000000000005</v>
      </c>
      <c r="E98" s="5">
        <v>0.11700000000000001</v>
      </c>
      <c r="F98" s="5">
        <v>3.5999999999999997E-2</v>
      </c>
      <c r="G98" s="5">
        <v>5.6000000000000001E-2</v>
      </c>
      <c r="H98" s="5">
        <v>2.5000000000000001E-2</v>
      </c>
      <c r="I98" s="5">
        <v>0.19</v>
      </c>
    </row>
    <row r="99" spans="1:9" x14ac:dyDescent="0.2">
      <c r="A99" s="1">
        <v>41214</v>
      </c>
      <c r="B99" s="5">
        <v>0.54700000000000004</v>
      </c>
      <c r="C99" s="5">
        <v>0.71599999999999997</v>
      </c>
      <c r="D99" s="5">
        <v>0.70899999999999996</v>
      </c>
      <c r="E99" s="5">
        <v>0.123</v>
      </c>
      <c r="F99" s="5">
        <v>3.5999999999999997E-2</v>
      </c>
      <c r="G99" s="5">
        <v>5.8999999999999997E-2</v>
      </c>
      <c r="H99" s="5">
        <v>2.3E-2</v>
      </c>
      <c r="I99" s="5">
        <v>0.19400000000000001</v>
      </c>
    </row>
    <row r="100" spans="1:9" x14ac:dyDescent="0.2">
      <c r="A100" s="1">
        <v>41244</v>
      </c>
      <c r="B100" s="5">
        <v>0.55000000000000004</v>
      </c>
      <c r="C100" s="5">
        <v>0.748</v>
      </c>
      <c r="D100" s="5">
        <v>0.74399999999999999</v>
      </c>
      <c r="E100" s="5">
        <v>0.126</v>
      </c>
      <c r="F100" s="5">
        <v>3.5999999999999997E-2</v>
      </c>
      <c r="G100" s="5">
        <v>6.3E-2</v>
      </c>
      <c r="H100" s="5">
        <v>2.4E-2</v>
      </c>
      <c r="I100" s="5">
        <v>0.191</v>
      </c>
    </row>
    <row r="101" spans="1:9" x14ac:dyDescent="0.2">
      <c r="A101" s="1">
        <v>41275</v>
      </c>
      <c r="B101" s="5">
        <v>0.55400000000000005</v>
      </c>
      <c r="C101" s="5">
        <v>0.71799999999999997</v>
      </c>
      <c r="D101" s="5">
        <v>0.77900000000000003</v>
      </c>
      <c r="E101" s="5">
        <v>0.121</v>
      </c>
      <c r="F101" s="5">
        <v>3.6999999999999998E-2</v>
      </c>
      <c r="G101" s="5">
        <v>6.5000000000000002E-2</v>
      </c>
      <c r="H101" s="5">
        <v>2.9000000000000001E-2</v>
      </c>
      <c r="I101" s="5">
        <v>0.19</v>
      </c>
    </row>
    <row r="102" spans="1:9" x14ac:dyDescent="0.2">
      <c r="A102" s="1">
        <v>41306</v>
      </c>
      <c r="B102" s="5">
        <v>0.56799999999999995</v>
      </c>
      <c r="C102" s="5">
        <v>0.76300000000000001</v>
      </c>
      <c r="D102" s="5">
        <v>0.82199999999999995</v>
      </c>
      <c r="E102" s="5">
        <v>0.128</v>
      </c>
      <c r="F102" s="5">
        <v>3.5999999999999997E-2</v>
      </c>
      <c r="G102" s="5">
        <v>5.2999999999999999E-2</v>
      </c>
      <c r="H102" s="5">
        <v>2.8000000000000001E-2</v>
      </c>
      <c r="I102" s="5">
        <v>0.192</v>
      </c>
    </row>
    <row r="103" spans="1:9" x14ac:dyDescent="0.2">
      <c r="A103" s="1">
        <v>41334</v>
      </c>
      <c r="B103" s="5">
        <v>0.57299999999999995</v>
      </c>
      <c r="C103" s="5">
        <v>0.77</v>
      </c>
      <c r="D103" s="5">
        <v>0.86299999999999999</v>
      </c>
      <c r="E103" s="5">
        <v>0.129</v>
      </c>
      <c r="F103" s="5">
        <v>3.5999999999999997E-2</v>
      </c>
      <c r="G103" s="5">
        <v>6.5000000000000002E-2</v>
      </c>
      <c r="H103" s="5">
        <v>3.1E-2</v>
      </c>
      <c r="I103" s="5">
        <v>0.20699999999999999</v>
      </c>
    </row>
    <row r="104" spans="1:9" x14ac:dyDescent="0.2">
      <c r="A104" s="1">
        <v>41365</v>
      </c>
      <c r="B104" s="5">
        <v>0.60099999999999998</v>
      </c>
      <c r="C104" s="5">
        <v>0.77800000000000002</v>
      </c>
      <c r="D104" s="5">
        <v>0.878</v>
      </c>
      <c r="E104" s="5">
        <v>0.13200000000000001</v>
      </c>
      <c r="F104" s="5">
        <v>3.4000000000000002E-2</v>
      </c>
      <c r="G104" s="5">
        <v>7.2999999999999995E-2</v>
      </c>
      <c r="H104" s="5">
        <v>3.3000000000000002E-2</v>
      </c>
      <c r="I104" s="5">
        <v>0.20899999999999999</v>
      </c>
    </row>
    <row r="105" spans="1:9" x14ac:dyDescent="0.2">
      <c r="A105" s="1">
        <v>41395</v>
      </c>
      <c r="B105" s="5">
        <v>0.622</v>
      </c>
      <c r="C105" s="5">
        <v>0.79500000000000004</v>
      </c>
      <c r="D105" s="5">
        <v>0.93600000000000005</v>
      </c>
      <c r="E105" s="5">
        <v>0.13100000000000001</v>
      </c>
      <c r="F105" s="5">
        <v>3.5999999999999997E-2</v>
      </c>
      <c r="G105" s="5">
        <v>7.6999999999999999E-2</v>
      </c>
      <c r="H105" s="5">
        <v>3.3000000000000002E-2</v>
      </c>
      <c r="I105" s="5">
        <v>0.214</v>
      </c>
    </row>
    <row r="106" spans="1:9" x14ac:dyDescent="0.2">
      <c r="A106" s="1">
        <v>41426</v>
      </c>
      <c r="B106" s="5">
        <v>0.628</v>
      </c>
      <c r="C106" s="5">
        <v>0.80700000000000005</v>
      </c>
      <c r="D106" s="5">
        <v>0.98899999999999999</v>
      </c>
      <c r="E106" s="5">
        <v>0.13400000000000001</v>
      </c>
      <c r="F106" s="5">
        <v>3.5999999999999997E-2</v>
      </c>
      <c r="G106" s="5">
        <v>7.4999999999999997E-2</v>
      </c>
      <c r="H106" s="5">
        <v>3.2000000000000001E-2</v>
      </c>
      <c r="I106" s="5">
        <v>0.21299999999999999</v>
      </c>
    </row>
    <row r="107" spans="1:9" x14ac:dyDescent="0.2">
      <c r="A107" s="1">
        <v>41456</v>
      </c>
      <c r="B107" s="5">
        <v>0.64</v>
      </c>
      <c r="C107" s="5">
        <v>0.86</v>
      </c>
      <c r="D107" s="5">
        <v>1.0189999999999999</v>
      </c>
      <c r="E107" s="5">
        <v>0.14399999999999999</v>
      </c>
      <c r="F107" s="5">
        <v>3.5999999999999997E-2</v>
      </c>
      <c r="G107" s="5">
        <v>7.5999999999999998E-2</v>
      </c>
      <c r="H107" s="5">
        <v>3.5999999999999997E-2</v>
      </c>
      <c r="I107" s="5">
        <v>0.215</v>
      </c>
    </row>
    <row r="108" spans="1:9" x14ac:dyDescent="0.2">
      <c r="A108" s="1">
        <v>41487</v>
      </c>
      <c r="B108" s="5">
        <v>0.65800000000000003</v>
      </c>
      <c r="C108" s="5">
        <v>0.89800000000000002</v>
      </c>
      <c r="D108" s="5">
        <v>1.04</v>
      </c>
      <c r="E108" s="5">
        <v>0.153</v>
      </c>
      <c r="F108" s="5">
        <v>3.5000000000000003E-2</v>
      </c>
      <c r="G108" s="5">
        <v>7.6999999999999999E-2</v>
      </c>
      <c r="H108" s="5">
        <v>3.9E-2</v>
      </c>
      <c r="I108" s="5">
        <v>0.221</v>
      </c>
    </row>
    <row r="109" spans="1:9" x14ac:dyDescent="0.2">
      <c r="A109" s="1">
        <v>41518</v>
      </c>
      <c r="B109" s="5">
        <v>0.68400000000000005</v>
      </c>
      <c r="C109" s="5">
        <v>0.91900000000000004</v>
      </c>
      <c r="D109" s="5">
        <v>1.0680000000000001</v>
      </c>
      <c r="E109" s="5">
        <v>0.154</v>
      </c>
      <c r="F109" s="5">
        <v>3.5000000000000003E-2</v>
      </c>
      <c r="G109" s="5">
        <v>7.6999999999999999E-2</v>
      </c>
      <c r="H109" s="5">
        <v>4.1000000000000002E-2</v>
      </c>
      <c r="I109" s="5">
        <v>0.22</v>
      </c>
    </row>
    <row r="110" spans="1:9" x14ac:dyDescent="0.2">
      <c r="A110" s="1">
        <v>41548</v>
      </c>
      <c r="B110" s="5">
        <v>0.69499999999999995</v>
      </c>
      <c r="C110" s="5">
        <v>0.93</v>
      </c>
      <c r="D110" s="5">
        <v>1.0589999999999999</v>
      </c>
      <c r="E110" s="5">
        <v>0.17199999999999999</v>
      </c>
      <c r="F110" s="5">
        <v>3.4000000000000002E-2</v>
      </c>
      <c r="G110" s="5">
        <v>7.9000000000000001E-2</v>
      </c>
      <c r="H110" s="5">
        <v>4.2999999999999997E-2</v>
      </c>
      <c r="I110" s="5">
        <v>0.218</v>
      </c>
    </row>
    <row r="111" spans="1:9" x14ac:dyDescent="0.2">
      <c r="A111" s="1">
        <v>41579</v>
      </c>
      <c r="B111" s="5">
        <v>0.67800000000000005</v>
      </c>
      <c r="C111" s="5">
        <v>0.96499999999999997</v>
      </c>
      <c r="D111" s="5">
        <v>1.081</v>
      </c>
      <c r="E111" s="5">
        <v>0.17899999999999999</v>
      </c>
      <c r="F111" s="5">
        <v>3.4000000000000002E-2</v>
      </c>
      <c r="G111" s="5">
        <v>8.4000000000000005E-2</v>
      </c>
      <c r="H111" s="5">
        <v>0.04</v>
      </c>
      <c r="I111" s="5">
        <v>0.224</v>
      </c>
    </row>
    <row r="112" spans="1:9" x14ac:dyDescent="0.2">
      <c r="A112" s="1">
        <v>41609</v>
      </c>
      <c r="B112" s="5">
        <v>0.71199999999999997</v>
      </c>
      <c r="C112" s="5">
        <v>0.92</v>
      </c>
      <c r="D112" s="5">
        <v>1.1459999999999999</v>
      </c>
      <c r="E112" s="5">
        <v>0.17299999999999999</v>
      </c>
      <c r="F112" s="5">
        <v>3.5000000000000003E-2</v>
      </c>
      <c r="G112" s="5">
        <v>7.8E-2</v>
      </c>
      <c r="H112" s="5">
        <v>3.7999999999999999E-2</v>
      </c>
      <c r="I112" s="5">
        <v>0.221</v>
      </c>
    </row>
    <row r="113" spans="1:9" x14ac:dyDescent="0.2">
      <c r="A113" s="1">
        <v>41640</v>
      </c>
      <c r="B113" s="5">
        <v>0.73699999999999999</v>
      </c>
      <c r="C113" s="5">
        <v>0.92600000000000005</v>
      </c>
      <c r="D113" s="5">
        <v>1.17</v>
      </c>
      <c r="E113" s="5">
        <v>0.17299999999999999</v>
      </c>
      <c r="F113" s="5">
        <v>3.4000000000000002E-2</v>
      </c>
      <c r="G113" s="5">
        <v>0.08</v>
      </c>
      <c r="H113" s="5">
        <v>3.9E-2</v>
      </c>
      <c r="I113" s="5">
        <v>0.221</v>
      </c>
    </row>
    <row r="114" spans="1:9" x14ac:dyDescent="0.2">
      <c r="A114" s="1">
        <v>41671</v>
      </c>
      <c r="B114" s="5">
        <v>0.75900000000000001</v>
      </c>
      <c r="C114" s="5">
        <v>0.94</v>
      </c>
      <c r="D114" s="5">
        <v>1.212</v>
      </c>
      <c r="E114" s="5">
        <v>0.18</v>
      </c>
      <c r="F114" s="5">
        <v>3.3000000000000002E-2</v>
      </c>
      <c r="G114" s="5">
        <v>7.6999999999999999E-2</v>
      </c>
      <c r="H114" s="5">
        <v>4.4999999999999998E-2</v>
      </c>
      <c r="I114" s="5">
        <v>0.22500000000000001</v>
      </c>
    </row>
    <row r="115" spans="1:9" x14ac:dyDescent="0.2">
      <c r="A115" s="1">
        <v>41699</v>
      </c>
      <c r="B115" s="5">
        <v>0.78900000000000003</v>
      </c>
      <c r="C115" s="5">
        <v>0.96299999999999997</v>
      </c>
      <c r="D115" s="5">
        <v>1.236</v>
      </c>
      <c r="E115" s="5">
        <v>0.19800000000000001</v>
      </c>
      <c r="F115" s="5">
        <v>3.2000000000000001E-2</v>
      </c>
      <c r="G115" s="5">
        <v>8.5999999999999993E-2</v>
      </c>
      <c r="H115" s="5">
        <v>4.3999999999999997E-2</v>
      </c>
      <c r="I115" s="5">
        <v>0.23599999999999999</v>
      </c>
    </row>
    <row r="116" spans="1:9" x14ac:dyDescent="0.2">
      <c r="A116" s="1">
        <v>41730</v>
      </c>
      <c r="B116" s="5">
        <v>0.81299999999999994</v>
      </c>
      <c r="C116" s="5">
        <v>0.99</v>
      </c>
      <c r="D116" s="5">
        <v>1.304</v>
      </c>
      <c r="E116" s="5">
        <v>0.20399999999999999</v>
      </c>
      <c r="F116" s="5">
        <v>3.3000000000000002E-2</v>
      </c>
      <c r="G116" s="5">
        <v>6.3E-2</v>
      </c>
      <c r="H116" s="5">
        <v>4.2999999999999997E-2</v>
      </c>
      <c r="I116" s="5">
        <v>0.23699999999999999</v>
      </c>
    </row>
    <row r="117" spans="1:9" x14ac:dyDescent="0.2">
      <c r="A117" s="1">
        <v>41760</v>
      </c>
      <c r="B117" s="5">
        <v>0.83199999999999996</v>
      </c>
      <c r="C117" s="5">
        <v>1.0229999999999999</v>
      </c>
      <c r="D117" s="5">
        <v>1.3120000000000001</v>
      </c>
      <c r="E117" s="5">
        <v>0.222</v>
      </c>
      <c r="F117" s="5">
        <v>3.3000000000000002E-2</v>
      </c>
      <c r="G117" s="5">
        <v>9.1999999999999998E-2</v>
      </c>
      <c r="H117" s="5">
        <v>0.05</v>
      </c>
      <c r="I117" s="5">
        <v>0.24199999999999999</v>
      </c>
    </row>
    <row r="118" spans="1:9" x14ac:dyDescent="0.2">
      <c r="A118" s="1">
        <v>41791</v>
      </c>
      <c r="B118" s="5">
        <v>0.84199999999999997</v>
      </c>
      <c r="C118" s="5">
        <v>1.0780000000000001</v>
      </c>
      <c r="D118" s="5">
        <v>1.377</v>
      </c>
      <c r="E118" s="5">
        <v>0.23100000000000001</v>
      </c>
      <c r="F118" s="5">
        <v>3.3000000000000002E-2</v>
      </c>
      <c r="G118" s="5">
        <v>0.09</v>
      </c>
      <c r="H118" s="5">
        <v>5.0999999999999997E-2</v>
      </c>
      <c r="I118" s="5">
        <v>0.246</v>
      </c>
    </row>
    <row r="119" spans="1:9" x14ac:dyDescent="0.2">
      <c r="A119" s="1">
        <v>41821</v>
      </c>
      <c r="B119" s="5">
        <v>0.88800000000000001</v>
      </c>
      <c r="C119" s="5">
        <v>1.103</v>
      </c>
      <c r="D119" s="5">
        <v>1.4179999999999999</v>
      </c>
      <c r="E119" s="5">
        <v>0.23699999999999999</v>
      </c>
      <c r="F119" s="5">
        <v>3.3000000000000002E-2</v>
      </c>
      <c r="G119" s="5">
        <v>9.2999999999999999E-2</v>
      </c>
      <c r="H119" s="5">
        <v>5.3999999999999999E-2</v>
      </c>
      <c r="I119" s="5">
        <v>0.23799999999999999</v>
      </c>
    </row>
    <row r="120" spans="1:9" x14ac:dyDescent="0.2">
      <c r="A120" s="1">
        <v>41852</v>
      </c>
      <c r="B120" s="5">
        <v>0.92200000000000004</v>
      </c>
      <c r="C120" s="5">
        <v>1.119</v>
      </c>
      <c r="D120" s="5">
        <v>1.4330000000000001</v>
      </c>
      <c r="E120" s="5">
        <v>0.251</v>
      </c>
      <c r="F120" s="5">
        <v>3.5000000000000003E-2</v>
      </c>
      <c r="G120" s="5">
        <v>0.112</v>
      </c>
      <c r="H120" s="5">
        <v>5.2999999999999999E-2</v>
      </c>
      <c r="I120" s="5">
        <v>0.253</v>
      </c>
    </row>
    <row r="121" spans="1:9" x14ac:dyDescent="0.2">
      <c r="A121" s="1">
        <v>41883</v>
      </c>
      <c r="B121" s="5">
        <v>0.91400000000000003</v>
      </c>
      <c r="C121" s="5">
        <v>1.1719999999999999</v>
      </c>
      <c r="D121" s="5">
        <v>1.4379999999999999</v>
      </c>
      <c r="E121" s="5">
        <v>0.252</v>
      </c>
      <c r="F121" s="5">
        <v>3.6999999999999998E-2</v>
      </c>
      <c r="G121" s="5">
        <v>0.104</v>
      </c>
      <c r="H121" s="5">
        <v>5.8000000000000003E-2</v>
      </c>
      <c r="I121" s="5">
        <v>0.26800000000000002</v>
      </c>
    </row>
    <row r="122" spans="1:9" x14ac:dyDescent="0.2">
      <c r="A122" s="1">
        <v>41913</v>
      </c>
      <c r="B122" s="5">
        <v>0.97699999999999998</v>
      </c>
      <c r="C122" s="5">
        <v>1.171</v>
      </c>
      <c r="D122" s="5">
        <v>1.468</v>
      </c>
      <c r="E122" s="5">
        <v>0.26400000000000001</v>
      </c>
      <c r="F122" s="5">
        <v>3.6999999999999998E-2</v>
      </c>
      <c r="G122" s="5">
        <v>0.111</v>
      </c>
      <c r="H122" s="5">
        <v>0.06</v>
      </c>
      <c r="I122" s="5">
        <v>0.26700000000000002</v>
      </c>
    </row>
    <row r="123" spans="1:9" x14ac:dyDescent="0.2">
      <c r="A123" s="1">
        <v>41944</v>
      </c>
      <c r="B123" s="5">
        <v>1.0169999999999999</v>
      </c>
      <c r="C123" s="5">
        <v>1.1779999999999999</v>
      </c>
      <c r="D123" s="5">
        <v>1.5089999999999999</v>
      </c>
      <c r="E123" s="5">
        <v>0.26900000000000002</v>
      </c>
      <c r="F123" s="5">
        <v>3.6999999999999998E-2</v>
      </c>
      <c r="G123" s="5">
        <v>0.115</v>
      </c>
      <c r="H123" s="5">
        <v>6.4000000000000001E-2</v>
      </c>
      <c r="I123" s="5">
        <v>0.26700000000000002</v>
      </c>
    </row>
    <row r="124" spans="1:9" x14ac:dyDescent="0.2">
      <c r="A124" s="1">
        <v>41974</v>
      </c>
      <c r="B124" s="5">
        <v>1.024</v>
      </c>
      <c r="C124" s="5">
        <v>1.2190000000000001</v>
      </c>
      <c r="D124" s="5">
        <v>1.595</v>
      </c>
      <c r="E124" s="5">
        <v>0.28399999999999997</v>
      </c>
      <c r="F124" s="5">
        <v>3.7999999999999999E-2</v>
      </c>
      <c r="G124" s="5">
        <v>0.12</v>
      </c>
      <c r="H124" s="5">
        <v>5.8999999999999997E-2</v>
      </c>
      <c r="I124" s="5">
        <v>0.28299999999999997</v>
      </c>
    </row>
    <row r="125" spans="1:9" x14ac:dyDescent="0.2">
      <c r="A125" s="1">
        <v>42005</v>
      </c>
      <c r="B125" s="5">
        <v>0.97899999999999998</v>
      </c>
      <c r="C125" s="5">
        <v>1.181</v>
      </c>
      <c r="D125" s="5">
        <v>1.5820000000000001</v>
      </c>
      <c r="E125" s="5">
        <v>0.29099999999999998</v>
      </c>
      <c r="F125" s="5">
        <v>3.9E-2</v>
      </c>
      <c r="G125" s="5">
        <v>0.11799999999999999</v>
      </c>
      <c r="H125" s="5">
        <v>5.8999999999999997E-2</v>
      </c>
      <c r="I125" s="5">
        <v>0.28699999999999998</v>
      </c>
    </row>
    <row r="126" spans="1:9" x14ac:dyDescent="0.2">
      <c r="A126" s="1">
        <v>42036</v>
      </c>
      <c r="B126" s="5">
        <v>1.0449999999999999</v>
      </c>
      <c r="C126" s="5">
        <v>1.1719999999999999</v>
      </c>
      <c r="D126" s="5">
        <v>1.605</v>
      </c>
      <c r="E126" s="5">
        <v>0.29899999999999999</v>
      </c>
      <c r="F126" s="5">
        <v>4.4999999999999998E-2</v>
      </c>
      <c r="G126" s="5">
        <v>0.123</v>
      </c>
      <c r="H126" s="5">
        <v>5.6000000000000001E-2</v>
      </c>
      <c r="I126" s="5">
        <v>0.29199999999999998</v>
      </c>
    </row>
    <row r="127" spans="1:9" x14ac:dyDescent="0.2">
      <c r="A127" s="1">
        <v>42064</v>
      </c>
      <c r="B127" s="5">
        <v>1.1120000000000001</v>
      </c>
      <c r="C127" s="5">
        <v>1.1830000000000001</v>
      </c>
      <c r="D127" s="5">
        <v>1.6220000000000001</v>
      </c>
      <c r="E127" s="5">
        <v>0.30399999999999999</v>
      </c>
      <c r="F127" s="5">
        <v>4.3999999999999997E-2</v>
      </c>
      <c r="G127" s="5">
        <v>0.13900000000000001</v>
      </c>
      <c r="H127" s="5">
        <v>6.5000000000000002E-2</v>
      </c>
      <c r="I127" s="5">
        <v>0.30599999999999999</v>
      </c>
    </row>
    <row r="128" spans="1:9" x14ac:dyDescent="0.2">
      <c r="A128" s="1">
        <v>42095</v>
      </c>
      <c r="B128" s="5">
        <v>1.1519999999999999</v>
      </c>
      <c r="C128" s="5">
        <v>1.1619999999999999</v>
      </c>
      <c r="D128" s="5">
        <v>1.5720000000000001</v>
      </c>
      <c r="E128" s="5">
        <v>0.309</v>
      </c>
      <c r="F128" s="5">
        <v>4.3999999999999997E-2</v>
      </c>
      <c r="G128" s="5">
        <v>0.13500000000000001</v>
      </c>
      <c r="H128" s="5">
        <v>7.0999999999999994E-2</v>
      </c>
      <c r="I128" s="5">
        <v>0.31</v>
      </c>
    </row>
    <row r="129" spans="1:9" x14ac:dyDescent="0.2">
      <c r="A129" s="1">
        <v>42125</v>
      </c>
      <c r="B129" s="5">
        <v>1.1599999999999999</v>
      </c>
      <c r="C129" s="5">
        <v>1.194</v>
      </c>
      <c r="D129" s="5">
        <v>1.542</v>
      </c>
      <c r="E129" s="5">
        <v>0.309</v>
      </c>
      <c r="F129" s="5">
        <v>4.2999999999999997E-2</v>
      </c>
      <c r="G129" s="5">
        <v>0.13300000000000001</v>
      </c>
      <c r="H129" s="5">
        <v>6.7000000000000004E-2</v>
      </c>
      <c r="I129" s="5">
        <v>0.309</v>
      </c>
    </row>
    <row r="130" spans="1:9" x14ac:dyDescent="0.2">
      <c r="A130" s="1">
        <v>42156</v>
      </c>
      <c r="B130" s="5">
        <v>1.1519999999999999</v>
      </c>
      <c r="C130" s="5">
        <v>1.2010000000000001</v>
      </c>
      <c r="D130" s="5">
        <v>1.4990000000000001</v>
      </c>
      <c r="E130" s="5">
        <v>0.30599999999999999</v>
      </c>
      <c r="F130" s="5">
        <v>4.2999999999999997E-2</v>
      </c>
      <c r="G130" s="5">
        <v>0.13700000000000001</v>
      </c>
      <c r="H130" s="5">
        <v>6.7000000000000004E-2</v>
      </c>
      <c r="I130" s="5">
        <v>0.3</v>
      </c>
    </row>
    <row r="131" spans="1:9" x14ac:dyDescent="0.2">
      <c r="A131" s="1">
        <v>42186</v>
      </c>
      <c r="B131" s="5">
        <v>1.137</v>
      </c>
      <c r="C131" s="5">
        <v>1.1970000000000001</v>
      </c>
      <c r="D131" s="5">
        <v>1.5009999999999999</v>
      </c>
      <c r="E131" s="5">
        <v>0.315</v>
      </c>
      <c r="F131" s="5">
        <v>4.1000000000000002E-2</v>
      </c>
      <c r="G131" s="5">
        <v>0.128</v>
      </c>
      <c r="H131" s="5">
        <v>7.3999999999999996E-2</v>
      </c>
      <c r="I131" s="5">
        <v>0.28399999999999997</v>
      </c>
    </row>
    <row r="132" spans="1:9" x14ac:dyDescent="0.2">
      <c r="A132" s="1">
        <v>42217</v>
      </c>
      <c r="B132" s="5">
        <v>1.1839999999999999</v>
      </c>
      <c r="C132" s="5">
        <v>1.1759999999999999</v>
      </c>
      <c r="D132" s="5">
        <v>1.4450000000000001</v>
      </c>
      <c r="E132" s="5">
        <v>0.32</v>
      </c>
      <c r="F132" s="5">
        <v>3.9E-2</v>
      </c>
      <c r="G132" s="5">
        <v>0.13300000000000001</v>
      </c>
      <c r="H132" s="5">
        <v>7.0000000000000007E-2</v>
      </c>
      <c r="I132" s="5">
        <v>0.28100000000000003</v>
      </c>
    </row>
    <row r="133" spans="1:9" x14ac:dyDescent="0.2">
      <c r="A133" s="1">
        <v>42248</v>
      </c>
      <c r="B133" s="5">
        <v>1.1970000000000001</v>
      </c>
      <c r="C133" s="5">
        <v>1.151</v>
      </c>
      <c r="D133" s="5">
        <v>1.431</v>
      </c>
      <c r="E133" s="5">
        <v>0.318</v>
      </c>
      <c r="F133" s="5">
        <v>3.9E-2</v>
      </c>
      <c r="G133" s="5">
        <v>0.13200000000000001</v>
      </c>
      <c r="H133" s="5">
        <v>7.3999999999999996E-2</v>
      </c>
      <c r="I133" s="5">
        <v>0.28000000000000003</v>
      </c>
    </row>
    <row r="134" spans="1:9" x14ac:dyDescent="0.2">
      <c r="A134" s="1">
        <v>42278</v>
      </c>
      <c r="B134" s="5">
        <v>1.2</v>
      </c>
      <c r="C134" s="5">
        <v>1.1599999999999999</v>
      </c>
      <c r="D134" s="5">
        <v>1.4259999999999999</v>
      </c>
      <c r="E134" s="5">
        <v>0.31900000000000001</v>
      </c>
      <c r="F134" s="5">
        <v>4.2000000000000003E-2</v>
      </c>
      <c r="G134" s="5">
        <v>0.13600000000000001</v>
      </c>
      <c r="H134" s="5">
        <v>7.2999999999999995E-2</v>
      </c>
      <c r="I134" s="5">
        <v>0.27500000000000002</v>
      </c>
    </row>
    <row r="135" spans="1:9" x14ac:dyDescent="0.2">
      <c r="A135" s="1">
        <v>42309</v>
      </c>
      <c r="B135" s="5">
        <v>1.2370000000000001</v>
      </c>
      <c r="C135" s="5">
        <v>1.167</v>
      </c>
      <c r="D135" s="5">
        <v>1.39</v>
      </c>
      <c r="E135" s="5">
        <v>0.316</v>
      </c>
      <c r="F135" s="5">
        <v>4.7E-2</v>
      </c>
      <c r="G135" s="5">
        <v>0.129</v>
      </c>
      <c r="H135" s="5">
        <v>7.8E-2</v>
      </c>
      <c r="I135" s="5">
        <v>0.27400000000000002</v>
      </c>
    </row>
    <row r="136" spans="1:9" x14ac:dyDescent="0.2">
      <c r="A136" s="1">
        <v>42339</v>
      </c>
      <c r="B136" s="5">
        <v>1.157</v>
      </c>
      <c r="C136" s="5">
        <v>1.137</v>
      </c>
      <c r="D136" s="5">
        <v>1.395</v>
      </c>
      <c r="E136" s="5">
        <v>0.30499999999999999</v>
      </c>
      <c r="F136" s="5">
        <v>4.7E-2</v>
      </c>
      <c r="G136" s="5">
        <v>0.13900000000000001</v>
      </c>
      <c r="H136" s="5">
        <v>8.5999999999999993E-2</v>
      </c>
      <c r="I136" s="5">
        <v>0.28100000000000003</v>
      </c>
    </row>
    <row r="137" spans="1:9" x14ac:dyDescent="0.2">
      <c r="A137" s="1">
        <v>42370</v>
      </c>
      <c r="B137" s="5">
        <v>1.2230000000000001</v>
      </c>
      <c r="C137" s="5">
        <v>1.105</v>
      </c>
      <c r="D137" s="5">
        <v>1.3620000000000001</v>
      </c>
      <c r="E137" s="5">
        <v>0.307</v>
      </c>
      <c r="F137" s="5">
        <v>4.3999999999999997E-2</v>
      </c>
      <c r="G137" s="5">
        <v>0.14199999999999999</v>
      </c>
      <c r="H137" s="5">
        <v>8.8999999999999996E-2</v>
      </c>
      <c r="I137" s="5">
        <v>0.25800000000000001</v>
      </c>
    </row>
    <row r="138" spans="1:9" x14ac:dyDescent="0.2">
      <c r="A138" s="1">
        <v>42401</v>
      </c>
      <c r="B138" s="5">
        <v>1.258</v>
      </c>
      <c r="C138" s="5">
        <v>1.1040000000000001</v>
      </c>
      <c r="D138" s="5">
        <v>1.3140000000000001</v>
      </c>
      <c r="E138" s="5">
        <v>0.3</v>
      </c>
      <c r="F138" s="5">
        <v>4.3999999999999997E-2</v>
      </c>
      <c r="G138" s="5">
        <v>0.13100000000000001</v>
      </c>
      <c r="H138" s="5">
        <v>7.0000000000000007E-2</v>
      </c>
      <c r="I138" s="5">
        <v>0.25600000000000001</v>
      </c>
    </row>
    <row r="139" spans="1:9" x14ac:dyDescent="0.2">
      <c r="A139" s="1">
        <v>42430</v>
      </c>
      <c r="B139" s="5">
        <v>1.278</v>
      </c>
      <c r="C139" s="5">
        <v>1.095</v>
      </c>
      <c r="D139" s="5">
        <v>1.2709999999999999</v>
      </c>
      <c r="E139" s="5">
        <v>0.29099999999999998</v>
      </c>
      <c r="F139" s="5">
        <v>4.1000000000000002E-2</v>
      </c>
      <c r="G139" s="5">
        <v>0.13900000000000001</v>
      </c>
      <c r="H139" s="5">
        <v>8.4000000000000005E-2</v>
      </c>
      <c r="I139" s="5">
        <v>0.252</v>
      </c>
    </row>
    <row r="140" spans="1:9" x14ac:dyDescent="0.2">
      <c r="A140" s="1">
        <v>42461</v>
      </c>
      <c r="B140" s="5">
        <v>1.2909999999999999</v>
      </c>
      <c r="C140" s="5">
        <v>1.0249999999999999</v>
      </c>
      <c r="D140" s="5">
        <v>1.2370000000000001</v>
      </c>
      <c r="E140" s="5">
        <v>0.29199999999999998</v>
      </c>
      <c r="F140" s="5">
        <v>4.2000000000000003E-2</v>
      </c>
      <c r="G140" s="5">
        <v>0.13400000000000001</v>
      </c>
      <c r="H140" s="5">
        <v>7.5999999999999998E-2</v>
      </c>
      <c r="I140" s="5">
        <v>0.23200000000000001</v>
      </c>
    </row>
    <row r="141" spans="1:9" x14ac:dyDescent="0.2">
      <c r="A141" s="1">
        <v>42491</v>
      </c>
      <c r="B141" s="5">
        <v>1.302</v>
      </c>
      <c r="C141" s="5">
        <v>1.03</v>
      </c>
      <c r="D141" s="5">
        <v>1.1839999999999999</v>
      </c>
      <c r="E141" s="5">
        <v>0.28599999999999998</v>
      </c>
      <c r="F141" s="5">
        <v>0.04</v>
      </c>
      <c r="G141" s="5">
        <v>0.14099999999999999</v>
      </c>
      <c r="H141" s="5">
        <v>8.1000000000000003E-2</v>
      </c>
      <c r="I141" s="5">
        <v>0.23200000000000001</v>
      </c>
    </row>
    <row r="142" spans="1:9" x14ac:dyDescent="0.2">
      <c r="A142" s="1">
        <v>42522</v>
      </c>
      <c r="B142" s="5">
        <v>1.3169999999999999</v>
      </c>
      <c r="C142" s="5">
        <v>1.01</v>
      </c>
      <c r="D142" s="5">
        <v>1.151</v>
      </c>
      <c r="E142" s="5">
        <v>0.28100000000000003</v>
      </c>
      <c r="F142" s="5">
        <v>4.2000000000000003E-2</v>
      </c>
      <c r="G142" s="5">
        <v>0.14599999999999999</v>
      </c>
      <c r="H142" s="5">
        <v>7.6999999999999999E-2</v>
      </c>
      <c r="I142" s="5">
        <v>0.224</v>
      </c>
    </row>
    <row r="143" spans="1:9" x14ac:dyDescent="0.2">
      <c r="A143" s="1">
        <v>42552</v>
      </c>
      <c r="B143" s="5">
        <v>1.3540000000000001</v>
      </c>
      <c r="C143" s="5">
        <v>1.012</v>
      </c>
      <c r="D143" s="5">
        <v>1.1279999999999999</v>
      </c>
      <c r="E143" s="5">
        <v>0.28999999999999998</v>
      </c>
      <c r="F143" s="5">
        <v>4.1000000000000002E-2</v>
      </c>
      <c r="G143" s="5">
        <v>0.14099999999999999</v>
      </c>
      <c r="H143" s="5">
        <v>7.3999999999999996E-2</v>
      </c>
      <c r="I143" s="5">
        <v>0.216</v>
      </c>
    </row>
    <row r="144" spans="1:9" x14ac:dyDescent="0.2">
      <c r="A144" s="1">
        <v>42583</v>
      </c>
      <c r="B144" s="5">
        <v>1.385</v>
      </c>
      <c r="C144" s="5">
        <v>0.96499999999999997</v>
      </c>
      <c r="D144" s="5">
        <v>1.107</v>
      </c>
      <c r="E144" s="5">
        <v>0.29199999999999998</v>
      </c>
      <c r="F144" s="5">
        <v>0.04</v>
      </c>
      <c r="G144" s="5">
        <v>0.14599999999999999</v>
      </c>
      <c r="H144" s="5">
        <v>7.0999999999999994E-2</v>
      </c>
      <c r="I144" s="5">
        <v>0.217</v>
      </c>
    </row>
    <row r="145" spans="1:9" x14ac:dyDescent="0.2">
      <c r="A145" s="1">
        <v>42614</v>
      </c>
      <c r="B145" s="5">
        <v>1.383</v>
      </c>
      <c r="C145" s="5">
        <v>0.95399999999999996</v>
      </c>
      <c r="D145" s="5">
        <v>1.107</v>
      </c>
      <c r="E145" s="5">
        <v>0.29199999999999998</v>
      </c>
      <c r="F145" s="5">
        <v>4.4999999999999998E-2</v>
      </c>
      <c r="G145" s="5">
        <v>0.14299999999999999</v>
      </c>
      <c r="H145" s="5">
        <v>7.0000000000000007E-2</v>
      </c>
      <c r="I145" s="5">
        <v>0.214</v>
      </c>
    </row>
    <row r="146" spans="1:9" x14ac:dyDescent="0.2">
      <c r="A146" s="1">
        <v>42644</v>
      </c>
      <c r="B146" s="5">
        <v>1.411</v>
      </c>
      <c r="C146" s="5">
        <v>1.026</v>
      </c>
      <c r="D146" s="5">
        <v>1.099</v>
      </c>
      <c r="E146" s="5">
        <v>0.29199999999999998</v>
      </c>
      <c r="F146" s="5">
        <v>4.5999999999999999E-2</v>
      </c>
      <c r="G146" s="5">
        <v>0.14799999999999999</v>
      </c>
      <c r="H146" s="5">
        <v>7.0000000000000007E-2</v>
      </c>
      <c r="I146" s="5">
        <v>0.21</v>
      </c>
    </row>
    <row r="147" spans="1:9" x14ac:dyDescent="0.2">
      <c r="A147" s="1">
        <v>42675</v>
      </c>
      <c r="B147" s="5">
        <v>1.42</v>
      </c>
      <c r="C147" s="5">
        <v>1.0149999999999999</v>
      </c>
      <c r="D147" s="5">
        <v>1.0860000000000001</v>
      </c>
      <c r="E147" s="5">
        <v>0.28799999999999998</v>
      </c>
      <c r="F147" s="5">
        <v>5.3999999999999999E-2</v>
      </c>
      <c r="G147" s="5">
        <v>0.14899999999999999</v>
      </c>
      <c r="H147" s="5">
        <v>7.0999999999999994E-2</v>
      </c>
      <c r="I147" s="5">
        <v>0.214</v>
      </c>
    </row>
    <row r="148" spans="1:9" x14ac:dyDescent="0.2">
      <c r="A148" s="1">
        <v>42705</v>
      </c>
      <c r="B148" s="5">
        <v>1.4379999999999999</v>
      </c>
      <c r="C148" s="5">
        <v>0.92700000000000005</v>
      </c>
      <c r="D148" s="5">
        <v>1.091</v>
      </c>
      <c r="E148" s="5">
        <v>0.28199999999999997</v>
      </c>
      <c r="F148" s="5">
        <v>5.0999999999999997E-2</v>
      </c>
      <c r="G148" s="5">
        <v>0.14499999999999999</v>
      </c>
      <c r="H148" s="5">
        <v>7.2999999999999995E-2</v>
      </c>
      <c r="I148" s="5">
        <v>0.20799999999999999</v>
      </c>
    </row>
    <row r="149" spans="1:9" x14ac:dyDescent="0.2">
      <c r="A149" s="1">
        <v>42736</v>
      </c>
      <c r="B149" s="5">
        <v>1.464</v>
      </c>
      <c r="C149" s="5">
        <v>0.96699999999999997</v>
      </c>
      <c r="D149" s="5">
        <v>1.0940000000000001</v>
      </c>
      <c r="E149" s="5">
        <v>0.27500000000000002</v>
      </c>
      <c r="F149" s="5">
        <v>5.6000000000000001E-2</v>
      </c>
      <c r="G149" s="5">
        <v>0.14000000000000001</v>
      </c>
      <c r="H149" s="5">
        <v>7.3999999999999996E-2</v>
      </c>
      <c r="I149" s="5">
        <v>0.21</v>
      </c>
    </row>
    <row r="150" spans="1:9" x14ac:dyDescent="0.2">
      <c r="A150" s="1">
        <v>42767</v>
      </c>
      <c r="B150" s="5">
        <v>1.556</v>
      </c>
      <c r="C150" s="5">
        <v>1.014</v>
      </c>
      <c r="D150" s="5">
        <v>1.113</v>
      </c>
      <c r="E150" s="5">
        <v>0.27200000000000002</v>
      </c>
      <c r="F150" s="5">
        <v>5.7000000000000002E-2</v>
      </c>
      <c r="G150" s="5">
        <v>0.151</v>
      </c>
      <c r="H150" s="5">
        <v>7.9000000000000001E-2</v>
      </c>
      <c r="I150" s="5">
        <v>0.215</v>
      </c>
    </row>
    <row r="151" spans="1:9" x14ac:dyDescent="0.2">
      <c r="A151" s="1">
        <v>42795</v>
      </c>
      <c r="B151" s="5">
        <v>1.583</v>
      </c>
      <c r="C151" s="5">
        <v>1.004</v>
      </c>
      <c r="D151" s="5">
        <v>1.105</v>
      </c>
      <c r="E151" s="5">
        <v>0.28499999999999998</v>
      </c>
      <c r="F151" s="5">
        <v>6.0999999999999999E-2</v>
      </c>
      <c r="G151" s="5">
        <v>0.153</v>
      </c>
      <c r="H151" s="5">
        <v>8.2000000000000003E-2</v>
      </c>
      <c r="I151" s="5">
        <v>0.222</v>
      </c>
    </row>
    <row r="152" spans="1:9" x14ac:dyDescent="0.2">
      <c r="A152" s="1">
        <v>42826</v>
      </c>
      <c r="B152" s="5">
        <v>1.615</v>
      </c>
      <c r="C152" s="5">
        <v>1.0269999999999999</v>
      </c>
      <c r="D152" s="5">
        <v>1.077</v>
      </c>
      <c r="E152" s="5">
        <v>0.3</v>
      </c>
      <c r="F152" s="5">
        <v>7.0999999999999994E-2</v>
      </c>
      <c r="G152" s="5">
        <v>0.159</v>
      </c>
      <c r="H152" s="5">
        <v>7.8E-2</v>
      </c>
      <c r="I152" s="5">
        <v>0.222</v>
      </c>
    </row>
    <row r="153" spans="1:9" x14ac:dyDescent="0.2">
      <c r="A153" s="1">
        <v>42856</v>
      </c>
      <c r="B153" s="5">
        <v>1.7050000000000001</v>
      </c>
      <c r="C153" s="5">
        <v>1.016</v>
      </c>
      <c r="D153" s="5">
        <v>1.0740000000000001</v>
      </c>
      <c r="E153" s="5">
        <v>0.307</v>
      </c>
      <c r="F153" s="5">
        <v>7.8E-2</v>
      </c>
      <c r="G153" s="5">
        <v>0.157</v>
      </c>
      <c r="H153" s="5">
        <v>7.4999999999999997E-2</v>
      </c>
      <c r="I153" s="5">
        <v>0.222</v>
      </c>
    </row>
    <row r="154" spans="1:9" x14ac:dyDescent="0.2">
      <c r="A154" s="1">
        <v>42887</v>
      </c>
      <c r="B154" s="5">
        <v>1.746</v>
      </c>
      <c r="C154" s="5">
        <v>1.0109999999999999</v>
      </c>
      <c r="D154" s="5">
        <v>1.0660000000000001</v>
      </c>
      <c r="E154" s="5">
        <v>0.315</v>
      </c>
      <c r="F154" s="5">
        <v>7.5999999999999998E-2</v>
      </c>
      <c r="G154" s="5">
        <v>0.16700000000000001</v>
      </c>
      <c r="H154" s="5">
        <v>7.5999999999999998E-2</v>
      </c>
      <c r="I154" s="5">
        <v>0.221</v>
      </c>
    </row>
    <row r="155" spans="1:9" x14ac:dyDescent="0.2">
      <c r="A155" s="1">
        <v>42917</v>
      </c>
      <c r="B155" s="5">
        <v>1.7729999999999999</v>
      </c>
      <c r="C155" s="5">
        <v>1.026</v>
      </c>
      <c r="D155" s="5">
        <v>1.075</v>
      </c>
      <c r="E155" s="5">
        <v>0.33</v>
      </c>
      <c r="F155" s="5">
        <v>6.7000000000000004E-2</v>
      </c>
      <c r="G155" s="5">
        <v>0.17599999999999999</v>
      </c>
      <c r="H155" s="5">
        <v>7.1999999999999995E-2</v>
      </c>
      <c r="I155" s="5">
        <v>0.221</v>
      </c>
    </row>
    <row r="156" spans="1:9" x14ac:dyDescent="0.2">
      <c r="A156" s="1">
        <v>42948</v>
      </c>
      <c r="B156" s="5">
        <v>1.81</v>
      </c>
      <c r="C156" s="5">
        <v>1.0660000000000001</v>
      </c>
      <c r="D156" s="5">
        <v>0.96699999999999997</v>
      </c>
      <c r="E156" s="5">
        <v>0.35699999999999998</v>
      </c>
      <c r="F156" s="5">
        <v>5.6000000000000001E-2</v>
      </c>
      <c r="G156" s="5">
        <v>0.189</v>
      </c>
      <c r="H156" s="5">
        <v>7.0000000000000007E-2</v>
      </c>
      <c r="I156" s="5">
        <v>0.22900000000000001</v>
      </c>
    </row>
    <row r="157" spans="1:9" x14ac:dyDescent="0.2">
      <c r="A157" s="1">
        <v>42979</v>
      </c>
      <c r="B157" s="5">
        <v>1.9039999999999999</v>
      </c>
      <c r="C157" s="5">
        <v>1.0840000000000001</v>
      </c>
      <c r="D157" s="5">
        <v>1.075</v>
      </c>
      <c r="E157" s="5">
        <v>0.379</v>
      </c>
      <c r="F157" s="5">
        <v>7.0999999999999994E-2</v>
      </c>
      <c r="G157" s="5">
        <v>0.185</v>
      </c>
      <c r="H157" s="5">
        <v>7.6999999999999999E-2</v>
      </c>
      <c r="I157" s="5">
        <v>0.24099999999999999</v>
      </c>
    </row>
    <row r="158" spans="1:9" x14ac:dyDescent="0.2">
      <c r="A158" s="1">
        <v>43009</v>
      </c>
      <c r="B158" s="5">
        <v>2.0430000000000001</v>
      </c>
      <c r="C158" s="5">
        <v>1.1579999999999999</v>
      </c>
      <c r="D158" s="5">
        <v>1.127</v>
      </c>
      <c r="E158" s="5">
        <v>0.38700000000000001</v>
      </c>
      <c r="F158" s="5">
        <v>9.8000000000000004E-2</v>
      </c>
      <c r="G158" s="5">
        <v>0.19700000000000001</v>
      </c>
      <c r="H158" s="5">
        <v>8.4000000000000005E-2</v>
      </c>
      <c r="I158" s="5">
        <v>0.245</v>
      </c>
    </row>
    <row r="159" spans="1:9" x14ac:dyDescent="0.2">
      <c r="A159" s="1">
        <v>43040</v>
      </c>
      <c r="B159" s="5">
        <v>2.1349999999999998</v>
      </c>
      <c r="C159" s="5">
        <v>1.1679999999999999</v>
      </c>
      <c r="D159" s="5">
        <v>1.167</v>
      </c>
      <c r="E159" s="5">
        <v>0.39900000000000002</v>
      </c>
      <c r="F159" s="5">
        <v>9.0999999999999998E-2</v>
      </c>
      <c r="G159" s="5">
        <v>0.20599999999999999</v>
      </c>
      <c r="H159" s="5">
        <v>8.4000000000000005E-2</v>
      </c>
      <c r="I159" s="5">
        <v>0.249</v>
      </c>
    </row>
    <row r="160" spans="1:9" x14ac:dyDescent="0.2">
      <c r="A160" s="1">
        <v>43070</v>
      </c>
      <c r="B160" s="5">
        <v>2.19</v>
      </c>
      <c r="C160" s="5">
        <v>1.1499999999999999</v>
      </c>
      <c r="D160" s="5">
        <v>1.1919999999999999</v>
      </c>
      <c r="E160" s="5">
        <v>0.41099999999999998</v>
      </c>
      <c r="F160" s="5">
        <v>8.8999999999999996E-2</v>
      </c>
      <c r="G160" s="5">
        <v>0.21299999999999999</v>
      </c>
      <c r="H160" s="5">
        <v>7.6999999999999999E-2</v>
      </c>
      <c r="I160" s="5">
        <v>0.249</v>
      </c>
    </row>
    <row r="161" spans="1:9" x14ac:dyDescent="0.2">
      <c r="A161" s="1">
        <v>43101</v>
      </c>
      <c r="B161" s="5">
        <v>2.1989999999999998</v>
      </c>
      <c r="C161" s="5">
        <v>1.1499999999999999</v>
      </c>
      <c r="D161" s="5">
        <v>1.149</v>
      </c>
      <c r="E161" s="5">
        <v>0.40799999999999997</v>
      </c>
      <c r="F161" s="5">
        <v>8.6999999999999994E-2</v>
      </c>
      <c r="G161" s="5">
        <v>0.23699999999999999</v>
      </c>
      <c r="H161" s="5">
        <v>8.3000000000000004E-2</v>
      </c>
      <c r="I161" s="5">
        <v>0.247</v>
      </c>
    </row>
    <row r="162" spans="1:9" x14ac:dyDescent="0.2">
      <c r="A162" s="1">
        <v>43132</v>
      </c>
      <c r="B162" s="5">
        <v>2.347</v>
      </c>
      <c r="C162" s="5">
        <v>1.1479999999999999</v>
      </c>
      <c r="D162" s="5">
        <v>1.145</v>
      </c>
      <c r="E162" s="5">
        <v>0.40100000000000002</v>
      </c>
      <c r="F162" s="5">
        <v>8.3000000000000004E-2</v>
      </c>
      <c r="G162" s="5">
        <v>0.23300000000000001</v>
      </c>
      <c r="H162" s="5">
        <v>8.5999999999999993E-2</v>
      </c>
      <c r="I162" s="5">
        <v>0.25600000000000001</v>
      </c>
    </row>
    <row r="163" spans="1:9" x14ac:dyDescent="0.2">
      <c r="A163" s="1">
        <v>43160</v>
      </c>
      <c r="B163" s="5">
        <v>2.5059999999999998</v>
      </c>
      <c r="C163" s="5">
        <v>1.1339999999999999</v>
      </c>
      <c r="D163" s="5">
        <v>1.157</v>
      </c>
      <c r="E163" s="5">
        <v>0.41099999999999998</v>
      </c>
      <c r="F163" s="5">
        <v>0.10100000000000001</v>
      </c>
      <c r="G163" s="5">
        <v>0.24299999999999999</v>
      </c>
      <c r="H163" s="5">
        <v>9.1999999999999998E-2</v>
      </c>
      <c r="I163" s="5">
        <v>0.26500000000000001</v>
      </c>
    </row>
    <row r="164" spans="1:9" x14ac:dyDescent="0.2">
      <c r="A164" s="1">
        <v>43191</v>
      </c>
      <c r="B164" s="5">
        <v>2.5609999999999999</v>
      </c>
      <c r="C164" s="5">
        <v>1.1990000000000001</v>
      </c>
      <c r="D164" s="5">
        <v>1.169</v>
      </c>
      <c r="E164" s="5">
        <v>0.42699999999999999</v>
      </c>
      <c r="F164" s="5">
        <v>0.10199999999999999</v>
      </c>
      <c r="G164" s="5">
        <v>0.22600000000000001</v>
      </c>
      <c r="H164" s="5">
        <v>9.0999999999999998E-2</v>
      </c>
      <c r="I164" s="5">
        <v>0.25900000000000001</v>
      </c>
    </row>
    <row r="165" spans="1:9" x14ac:dyDescent="0.2">
      <c r="A165" s="1">
        <v>43221</v>
      </c>
      <c r="B165" s="5">
        <v>2.5840000000000001</v>
      </c>
      <c r="C165" s="5">
        <v>1.22</v>
      </c>
      <c r="D165" s="5">
        <v>1.169</v>
      </c>
      <c r="E165" s="5">
        <v>0.42399999999999999</v>
      </c>
      <c r="F165" s="5">
        <v>9.9000000000000005E-2</v>
      </c>
      <c r="G165" s="5">
        <v>0.22900000000000001</v>
      </c>
      <c r="H165" s="5">
        <v>0.09</v>
      </c>
      <c r="I165" s="5">
        <v>0.26500000000000001</v>
      </c>
    </row>
    <row r="166" spans="1:9" x14ac:dyDescent="0.2">
      <c r="A166" s="1">
        <v>43252</v>
      </c>
      <c r="B166" s="5">
        <v>2.7090000000000001</v>
      </c>
      <c r="C166" s="5">
        <v>1.2070000000000001</v>
      </c>
      <c r="D166" s="5">
        <v>1.2170000000000001</v>
      </c>
      <c r="E166" s="5">
        <v>0.40400000000000003</v>
      </c>
      <c r="F166" s="5">
        <v>8.8999999999999996E-2</v>
      </c>
      <c r="G166" s="5">
        <v>0.216</v>
      </c>
      <c r="H166" s="5">
        <v>9.0999999999999998E-2</v>
      </c>
      <c r="I166" s="5">
        <v>0.26200000000000001</v>
      </c>
    </row>
    <row r="167" spans="1:9" x14ac:dyDescent="0.2">
      <c r="A167" s="1">
        <v>43282</v>
      </c>
      <c r="B167" s="5">
        <v>2.7890000000000001</v>
      </c>
      <c r="C167" s="5">
        <v>1.25</v>
      </c>
      <c r="D167" s="5">
        <v>1.1830000000000001</v>
      </c>
      <c r="E167" s="5">
        <v>0.41599999999999998</v>
      </c>
      <c r="F167" s="5">
        <v>0.10199999999999999</v>
      </c>
      <c r="G167" s="5">
        <v>0.219</v>
      </c>
      <c r="H167" s="5">
        <v>9.8000000000000004E-2</v>
      </c>
      <c r="I167" s="5">
        <v>0.27</v>
      </c>
    </row>
    <row r="168" spans="1:9" x14ac:dyDescent="0.2">
      <c r="A168" s="1">
        <v>43313</v>
      </c>
      <c r="B168" s="5">
        <v>2.9489999999999998</v>
      </c>
      <c r="C168" s="5">
        <v>1.274</v>
      </c>
      <c r="D168" s="5">
        <v>1.1950000000000001</v>
      </c>
      <c r="E168" s="5">
        <v>0.46</v>
      </c>
      <c r="F168" s="5">
        <v>0.112</v>
      </c>
      <c r="G168" s="5">
        <v>0.25900000000000001</v>
      </c>
      <c r="H168" s="5">
        <v>0.10299999999999999</v>
      </c>
      <c r="I168" s="5">
        <v>0.28899999999999998</v>
      </c>
    </row>
    <row r="169" spans="1:9" x14ac:dyDescent="0.2">
      <c r="A169" s="1">
        <v>43344</v>
      </c>
      <c r="B169" s="5">
        <v>3.0219999999999998</v>
      </c>
      <c r="C169" s="5">
        <v>1.337</v>
      </c>
      <c r="D169" s="5">
        <v>1.222</v>
      </c>
      <c r="E169" s="5">
        <v>0.47799999999999998</v>
      </c>
      <c r="F169" s="5">
        <v>0.122</v>
      </c>
      <c r="G169" s="5">
        <v>0.24199999999999999</v>
      </c>
      <c r="H169" s="5">
        <v>0.111</v>
      </c>
      <c r="I169" s="5">
        <v>0.3</v>
      </c>
    </row>
    <row r="170" spans="1:9" x14ac:dyDescent="0.2">
      <c r="A170" s="1">
        <v>43374</v>
      </c>
      <c r="B170" s="5">
        <v>3.1230000000000002</v>
      </c>
      <c r="C170" s="5">
        <v>1.369</v>
      </c>
      <c r="D170" s="5">
        <v>1.179</v>
      </c>
      <c r="E170" s="5">
        <v>0.48899999999999999</v>
      </c>
      <c r="F170" s="5">
        <v>0.114</v>
      </c>
      <c r="G170" s="5">
        <v>0.26300000000000001</v>
      </c>
      <c r="H170" s="5">
        <v>0.106</v>
      </c>
      <c r="I170" s="5">
        <v>0.29799999999999999</v>
      </c>
    </row>
    <row r="171" spans="1:9" x14ac:dyDescent="0.2">
      <c r="A171" s="1">
        <v>43405</v>
      </c>
      <c r="B171" s="5">
        <v>3.206</v>
      </c>
      <c r="C171" s="5">
        <v>1.357</v>
      </c>
      <c r="D171" s="5">
        <v>1.2270000000000001</v>
      </c>
      <c r="E171" s="5">
        <v>0.50900000000000001</v>
      </c>
      <c r="F171" s="5">
        <v>0.12</v>
      </c>
      <c r="G171" s="5">
        <v>0.26200000000000001</v>
      </c>
      <c r="H171" s="5">
        <v>0.104</v>
      </c>
      <c r="I171" s="5">
        <v>0.29599999999999999</v>
      </c>
    </row>
    <row r="172" spans="1:9" x14ac:dyDescent="0.2">
      <c r="A172" s="1">
        <v>43435</v>
      </c>
      <c r="B172" s="5">
        <v>3.2610000000000001</v>
      </c>
      <c r="C172" s="5">
        <v>1.381</v>
      </c>
      <c r="D172" s="5">
        <v>1.246</v>
      </c>
      <c r="E172" s="5">
        <v>0.51200000000000001</v>
      </c>
      <c r="F172" s="5">
        <v>0.121</v>
      </c>
      <c r="G172" s="5">
        <v>0.26200000000000001</v>
      </c>
      <c r="H172" s="5">
        <v>0.108</v>
      </c>
      <c r="I172" s="5">
        <v>0.30199999999999999</v>
      </c>
    </row>
    <row r="173" spans="1:9" x14ac:dyDescent="0.2">
      <c r="A173" s="1">
        <v>43466</v>
      </c>
      <c r="B173" s="5">
        <v>3.2370000000000001</v>
      </c>
      <c r="C173" s="5">
        <v>1.38</v>
      </c>
      <c r="D173" s="5">
        <v>1.2090000000000001</v>
      </c>
      <c r="E173" s="5">
        <v>0.495</v>
      </c>
      <c r="F173" s="5">
        <v>0.114</v>
      </c>
      <c r="G173" s="5">
        <v>0.25900000000000001</v>
      </c>
      <c r="H173" s="5">
        <v>0.104</v>
      </c>
      <c r="I173" s="5">
        <v>0.3</v>
      </c>
    </row>
    <row r="174" spans="1:9" x14ac:dyDescent="0.2">
      <c r="A174" s="1">
        <v>43497</v>
      </c>
      <c r="B174" s="5">
        <v>3.302</v>
      </c>
      <c r="C174" s="5">
        <v>1.3140000000000001</v>
      </c>
      <c r="D174" s="5">
        <v>1.2190000000000001</v>
      </c>
      <c r="E174" s="5">
        <v>0.48599999999999999</v>
      </c>
      <c r="F174" s="5">
        <v>0.107</v>
      </c>
      <c r="G174" s="5">
        <v>0.252</v>
      </c>
      <c r="H174" s="5">
        <v>9.6000000000000002E-2</v>
      </c>
      <c r="I174" s="5">
        <v>0.3</v>
      </c>
    </row>
    <row r="175" spans="1:9" x14ac:dyDescent="0.2">
      <c r="A175" s="1">
        <v>43525</v>
      </c>
      <c r="B175" s="5">
        <v>3.355</v>
      </c>
      <c r="C175" s="5">
        <v>1.3720000000000001</v>
      </c>
      <c r="D175" s="5">
        <v>1.2130000000000001</v>
      </c>
      <c r="E175" s="5">
        <v>0.47399999999999998</v>
      </c>
      <c r="F175" s="5">
        <v>0.10100000000000001</v>
      </c>
      <c r="G175" s="5">
        <v>0.27700000000000002</v>
      </c>
      <c r="H175" s="5">
        <v>0.10199999999999999</v>
      </c>
      <c r="I175" s="5">
        <v>0.28799999999999998</v>
      </c>
    </row>
    <row r="176" spans="1:9" x14ac:dyDescent="0.2">
      <c r="A176" s="1">
        <v>43556</v>
      </c>
      <c r="B176" s="5">
        <v>3.4460000000000002</v>
      </c>
      <c r="C176" s="5">
        <v>1.3740000000000001</v>
      </c>
      <c r="D176" s="5">
        <v>1.2430000000000001</v>
      </c>
      <c r="E176" s="5">
        <v>0.49399999999999999</v>
      </c>
      <c r="F176" s="5">
        <v>9.9000000000000005E-2</v>
      </c>
      <c r="G176" s="5">
        <v>0.3</v>
      </c>
      <c r="H176" s="5">
        <v>0.10199999999999999</v>
      </c>
      <c r="I176" s="5">
        <v>0.3</v>
      </c>
    </row>
    <row r="177" spans="1:9" x14ac:dyDescent="0.2">
      <c r="A177" s="1">
        <v>43586</v>
      </c>
      <c r="B177" s="5">
        <v>3.5339999999999998</v>
      </c>
      <c r="C177" s="5">
        <v>1.3740000000000001</v>
      </c>
      <c r="D177" s="5">
        <v>1.2250000000000001</v>
      </c>
      <c r="E177" s="5">
        <v>0.502</v>
      </c>
      <c r="F177" s="5">
        <v>0.109</v>
      </c>
      <c r="G177" s="5">
        <v>0.29399999999999998</v>
      </c>
      <c r="H177" s="5">
        <v>0.10100000000000001</v>
      </c>
      <c r="I177" s="5">
        <v>0.308</v>
      </c>
    </row>
    <row r="178" spans="1:9" x14ac:dyDescent="0.2">
      <c r="A178" s="1">
        <v>43617</v>
      </c>
      <c r="B178" s="5">
        <v>3.5470000000000002</v>
      </c>
      <c r="C178" s="5">
        <v>1.403</v>
      </c>
      <c r="D178" s="5">
        <v>1.2310000000000001</v>
      </c>
      <c r="E178" s="5">
        <v>0.505</v>
      </c>
      <c r="F178" s="5">
        <v>0.11600000000000001</v>
      </c>
      <c r="G178" s="5">
        <v>0.28599999999999998</v>
      </c>
      <c r="H178" s="5">
        <v>9.9000000000000005E-2</v>
      </c>
      <c r="I178" s="5">
        <v>0.32</v>
      </c>
    </row>
    <row r="179" spans="1:9" x14ac:dyDescent="0.2">
      <c r="A179" s="1">
        <v>43647</v>
      </c>
      <c r="B179" s="5">
        <v>3.6219999999999999</v>
      </c>
      <c r="C179" s="5">
        <v>1.4219999999999999</v>
      </c>
      <c r="D179" s="5">
        <v>1.2370000000000001</v>
      </c>
      <c r="E179" s="5">
        <v>0.51300000000000001</v>
      </c>
      <c r="F179" s="5">
        <v>0.11700000000000001</v>
      </c>
      <c r="G179" s="5">
        <v>0.29199999999999998</v>
      </c>
      <c r="H179" s="5">
        <v>9.4E-2</v>
      </c>
      <c r="I179" s="5">
        <v>0.32300000000000001</v>
      </c>
    </row>
    <row r="180" spans="1:9" x14ac:dyDescent="0.2">
      <c r="A180" s="1">
        <v>43678</v>
      </c>
      <c r="B180" s="5">
        <v>3.7320000000000002</v>
      </c>
      <c r="C180" s="5">
        <v>1.4550000000000001</v>
      </c>
      <c r="D180" s="5">
        <v>1.2150000000000001</v>
      </c>
      <c r="E180" s="5">
        <v>0.52100000000000002</v>
      </c>
      <c r="F180" s="5">
        <v>0.11899999999999999</v>
      </c>
      <c r="G180" s="5">
        <v>0.28299999999999997</v>
      </c>
      <c r="H180" s="5">
        <v>9.0999999999999998E-2</v>
      </c>
      <c r="I180" s="5">
        <v>0.33500000000000002</v>
      </c>
    </row>
    <row r="181" spans="1:9" x14ac:dyDescent="0.2">
      <c r="A181" s="1">
        <v>43709</v>
      </c>
      <c r="B181" s="5">
        <v>3.827</v>
      </c>
      <c r="C181" s="5">
        <v>1.4219999999999999</v>
      </c>
      <c r="D181" s="5">
        <v>1.258</v>
      </c>
      <c r="E181" s="5">
        <v>0.51800000000000002</v>
      </c>
      <c r="F181" s="5">
        <v>0.11700000000000001</v>
      </c>
      <c r="G181" s="5">
        <v>0.307</v>
      </c>
      <c r="H181" s="5">
        <v>0.109</v>
      </c>
      <c r="I181" s="5">
        <v>0.35</v>
      </c>
    </row>
    <row r="182" spans="1:9" x14ac:dyDescent="0.2">
      <c r="A182" s="1">
        <v>43739</v>
      </c>
      <c r="B182" s="5">
        <v>3.9060000000000001</v>
      </c>
      <c r="C182" s="5">
        <v>1.496</v>
      </c>
      <c r="D182" s="5">
        <v>1.276</v>
      </c>
      <c r="E182" s="5">
        <v>0.55800000000000005</v>
      </c>
      <c r="F182" s="5">
        <v>0.111</v>
      </c>
      <c r="G182" s="5">
        <v>0.28799999999999998</v>
      </c>
      <c r="H182" s="5">
        <v>0.12</v>
      </c>
      <c r="I182" s="5">
        <v>0.34200000000000003</v>
      </c>
    </row>
    <row r="183" spans="1:9" x14ac:dyDescent="0.2">
      <c r="A183" s="1">
        <v>43770</v>
      </c>
      <c r="B183" s="5">
        <v>4.0430000000000001</v>
      </c>
      <c r="C183" s="5">
        <v>1.498</v>
      </c>
      <c r="D183" s="5">
        <v>1.262</v>
      </c>
      <c r="E183" s="5">
        <v>0.56499999999999995</v>
      </c>
      <c r="F183" s="5">
        <v>0.109</v>
      </c>
      <c r="G183" s="5">
        <v>0.26800000000000002</v>
      </c>
      <c r="H183" s="5">
        <v>0.113</v>
      </c>
      <c r="I183" s="5">
        <v>0.35199999999999998</v>
      </c>
    </row>
    <row r="184" spans="1:9" x14ac:dyDescent="0.2">
      <c r="A184" s="1">
        <v>43800</v>
      </c>
      <c r="B184" s="5">
        <v>4.0570000000000004</v>
      </c>
      <c r="C184" s="5">
        <v>1.456</v>
      </c>
      <c r="D184" s="5">
        <v>1.274</v>
      </c>
      <c r="E184" s="5">
        <v>0.54500000000000004</v>
      </c>
      <c r="F184" s="5">
        <v>0.11600000000000001</v>
      </c>
      <c r="G184" s="5">
        <v>0.27</v>
      </c>
      <c r="H184" s="5">
        <v>0.123</v>
      </c>
      <c r="I184" s="5">
        <v>0.36399999999999999</v>
      </c>
    </row>
    <row r="185" spans="1:9" x14ac:dyDescent="0.2">
      <c r="A185" s="1">
        <v>43831</v>
      </c>
      <c r="B185" s="5">
        <v>4.0880000000000001</v>
      </c>
      <c r="C185" s="5">
        <v>1.409</v>
      </c>
      <c r="D185" s="5">
        <v>1.266</v>
      </c>
      <c r="E185" s="5">
        <v>0.52900000000000003</v>
      </c>
      <c r="F185" s="5">
        <v>0.113</v>
      </c>
      <c r="G185" s="5">
        <v>0.24299999999999999</v>
      </c>
      <c r="H185" s="5">
        <v>0.114</v>
      </c>
      <c r="I185" s="5">
        <v>0.34100000000000003</v>
      </c>
    </row>
    <row r="186" spans="1:9" x14ac:dyDescent="0.2">
      <c r="A186" s="1">
        <v>43862</v>
      </c>
      <c r="B186" s="5">
        <v>4.0750000000000002</v>
      </c>
      <c r="C186" s="5">
        <v>1.431</v>
      </c>
      <c r="D186" s="5">
        <v>1.2569999999999999</v>
      </c>
      <c r="E186" s="5">
        <v>0.51100000000000001</v>
      </c>
      <c r="F186" s="5">
        <v>0.11899999999999999</v>
      </c>
      <c r="G186" s="5">
        <v>0.23499999999999999</v>
      </c>
      <c r="H186" s="5">
        <v>0.11899999999999999</v>
      </c>
      <c r="I186" s="5">
        <v>0.33900000000000002</v>
      </c>
    </row>
    <row r="187" spans="1:9" x14ac:dyDescent="0.2">
      <c r="A187" s="1">
        <v>43891</v>
      </c>
      <c r="B187" s="5">
        <v>4.1779999999999999</v>
      </c>
      <c r="C187" s="5">
        <v>1.415</v>
      </c>
      <c r="D187" s="5">
        <v>1.2549999999999999</v>
      </c>
      <c r="E187" s="5">
        <v>0.5</v>
      </c>
      <c r="F187" s="5">
        <v>0.121</v>
      </c>
      <c r="G187" s="5">
        <v>0.23400000000000001</v>
      </c>
      <c r="H187" s="5">
        <v>0.121</v>
      </c>
      <c r="I187" s="5">
        <v>0.33500000000000002</v>
      </c>
    </row>
    <row r="188" spans="1:9" x14ac:dyDescent="0.2">
      <c r="A188" s="1">
        <v>43922</v>
      </c>
      <c r="B188" s="5">
        <v>3.952</v>
      </c>
      <c r="C188" s="5">
        <v>1.206</v>
      </c>
      <c r="D188" s="5">
        <v>1.165</v>
      </c>
      <c r="E188" s="5">
        <v>0.49</v>
      </c>
      <c r="F188" s="5">
        <v>0.106</v>
      </c>
      <c r="G188" s="5">
        <v>0.21</v>
      </c>
      <c r="H188" s="5">
        <v>0.107</v>
      </c>
      <c r="I188" s="5">
        <v>0.3</v>
      </c>
    </row>
    <row r="189" spans="1:9" x14ac:dyDescent="0.2">
      <c r="A189" s="1">
        <v>43952</v>
      </c>
      <c r="B189" s="5">
        <v>3.4039999999999999</v>
      </c>
      <c r="C189" s="5">
        <v>0.84799999999999998</v>
      </c>
      <c r="D189" s="5">
        <v>0.82799999999999996</v>
      </c>
      <c r="E189" s="5">
        <v>0.435</v>
      </c>
      <c r="F189" s="5">
        <v>8.7999999999999995E-2</v>
      </c>
      <c r="G189" s="5">
        <v>0.154</v>
      </c>
      <c r="H189" s="5">
        <v>6.3E-2</v>
      </c>
      <c r="I189" s="5">
        <v>0.253</v>
      </c>
    </row>
    <row r="190" spans="1:9" x14ac:dyDescent="0.2">
      <c r="A190" s="1">
        <v>43983</v>
      </c>
      <c r="B190" s="5">
        <v>3.681</v>
      </c>
      <c r="C190" s="5">
        <v>0.878</v>
      </c>
      <c r="D190" s="5">
        <v>0.89900000000000002</v>
      </c>
      <c r="E190" s="5">
        <v>0.441</v>
      </c>
      <c r="F190" s="5">
        <v>8.7999999999999995E-2</v>
      </c>
      <c r="G190" s="5">
        <v>0.188</v>
      </c>
      <c r="H190" s="5">
        <v>0.10299999999999999</v>
      </c>
      <c r="I190" s="5">
        <v>0.29099999999999998</v>
      </c>
    </row>
    <row r="191" spans="1:9" x14ac:dyDescent="0.2">
      <c r="A191" s="1">
        <v>44013</v>
      </c>
      <c r="B191" s="5">
        <v>3.726</v>
      </c>
      <c r="C191" s="5">
        <v>1.0289999999999999</v>
      </c>
      <c r="D191" s="5">
        <v>0.99199999999999999</v>
      </c>
      <c r="E191" s="5">
        <v>0.45300000000000001</v>
      </c>
      <c r="F191" s="5">
        <v>8.8999999999999996E-2</v>
      </c>
      <c r="G191" s="5">
        <v>0.20300000000000001</v>
      </c>
      <c r="H191" s="5">
        <v>0.107</v>
      </c>
      <c r="I191" s="5">
        <v>0.3</v>
      </c>
    </row>
    <row r="192" spans="1:9" x14ac:dyDescent="0.2">
      <c r="A192" s="1">
        <v>44044</v>
      </c>
      <c r="B192" s="5">
        <v>3.673</v>
      </c>
      <c r="C192" s="5">
        <v>1.1499999999999999</v>
      </c>
      <c r="D192" s="5">
        <v>1.0149999999999999</v>
      </c>
      <c r="E192" s="5">
        <v>0.45100000000000001</v>
      </c>
      <c r="F192" s="5">
        <v>9.4E-2</v>
      </c>
      <c r="G192" s="5">
        <v>0.189</v>
      </c>
      <c r="H192" s="5">
        <v>0.104</v>
      </c>
      <c r="I192" s="5">
        <v>0.311</v>
      </c>
    </row>
    <row r="193" spans="1:9" x14ac:dyDescent="0.2">
      <c r="A193" s="1">
        <v>44075</v>
      </c>
      <c r="B193" s="5">
        <v>3.6850000000000001</v>
      </c>
      <c r="C193" s="5">
        <v>1.2030000000000001</v>
      </c>
      <c r="D193" s="5">
        <v>1.006</v>
      </c>
      <c r="E193" s="5">
        <v>0.42699999999999999</v>
      </c>
      <c r="F193" s="5">
        <v>8.8999999999999996E-2</v>
      </c>
      <c r="G193" s="5">
        <v>0.17599999999999999</v>
      </c>
      <c r="H193" s="5">
        <v>0.106</v>
      </c>
      <c r="I193" s="5">
        <v>0.317</v>
      </c>
    </row>
    <row r="194" spans="1:9" x14ac:dyDescent="0.2">
      <c r="A194" s="1">
        <v>44105</v>
      </c>
      <c r="B194" s="5">
        <v>3.7469999999999999</v>
      </c>
      <c r="C194" s="5">
        <v>1.21</v>
      </c>
      <c r="D194" s="5">
        <v>1.0129999999999999</v>
      </c>
      <c r="E194" s="5">
        <v>0.40899999999999997</v>
      </c>
      <c r="F194" s="5">
        <v>9.2999999999999999E-2</v>
      </c>
      <c r="G194" s="5">
        <v>0.16800000000000001</v>
      </c>
      <c r="H194" s="5">
        <v>0.1</v>
      </c>
      <c r="I194" s="5">
        <v>0.28699999999999998</v>
      </c>
    </row>
    <row r="195" spans="1:9" x14ac:dyDescent="0.2">
      <c r="A195" s="1">
        <v>44136</v>
      </c>
      <c r="B195" s="5">
        <v>3.7650000000000001</v>
      </c>
      <c r="C195" s="5">
        <v>1.2050000000000001</v>
      </c>
      <c r="D195" s="5">
        <v>1.0069999999999999</v>
      </c>
      <c r="E195" s="5">
        <v>0.40300000000000002</v>
      </c>
      <c r="F195" s="5">
        <v>9.7000000000000003E-2</v>
      </c>
      <c r="G195" s="5">
        <v>0.2</v>
      </c>
      <c r="H195" s="5">
        <v>0.10299999999999999</v>
      </c>
      <c r="I195" s="5">
        <v>0.28799999999999998</v>
      </c>
    </row>
    <row r="196" spans="1:9" x14ac:dyDescent="0.2">
      <c r="A196" s="1">
        <v>44166</v>
      </c>
      <c r="B196" s="5">
        <v>3.7469999999999999</v>
      </c>
      <c r="C196" s="5">
        <v>1.169</v>
      </c>
      <c r="D196" s="5">
        <v>0.97699999999999998</v>
      </c>
      <c r="E196" s="5">
        <v>0.38400000000000001</v>
      </c>
      <c r="F196" s="5">
        <v>9.0999999999999998E-2</v>
      </c>
      <c r="G196" s="5">
        <v>0.18099999999999999</v>
      </c>
      <c r="H196" s="5">
        <v>9.6000000000000002E-2</v>
      </c>
      <c r="I196" s="5">
        <v>0.29599999999999999</v>
      </c>
    </row>
    <row r="197" spans="1:9" x14ac:dyDescent="0.2">
      <c r="A197" s="1">
        <v>44197</v>
      </c>
      <c r="B197" s="5">
        <v>3.8180000000000001</v>
      </c>
      <c r="C197" s="5">
        <v>1.133</v>
      </c>
      <c r="D197" s="5">
        <v>0.95599999999999996</v>
      </c>
      <c r="E197" s="5">
        <v>0.38200000000000001</v>
      </c>
      <c r="F197" s="5">
        <v>8.8999999999999996E-2</v>
      </c>
      <c r="G197" s="5">
        <v>0.17299999999999999</v>
      </c>
      <c r="H197" s="5">
        <v>9.5000000000000001E-2</v>
      </c>
      <c r="I197" s="5">
        <v>0.28899999999999998</v>
      </c>
    </row>
    <row r="198" spans="1:9" x14ac:dyDescent="0.2">
      <c r="A198" s="1">
        <v>44228</v>
      </c>
      <c r="B198" s="5">
        <v>3.1589999999999998</v>
      </c>
      <c r="C198" s="5">
        <v>1.07</v>
      </c>
      <c r="D198" s="5">
        <v>0.80900000000000005</v>
      </c>
      <c r="E198" s="5">
        <v>0.377</v>
      </c>
      <c r="F198" s="5">
        <v>7.4999999999999997E-2</v>
      </c>
      <c r="G198" s="5">
        <v>0.121</v>
      </c>
      <c r="H198" s="5">
        <v>6.7000000000000004E-2</v>
      </c>
      <c r="I198" s="5">
        <v>0.27500000000000002</v>
      </c>
    </row>
    <row r="199" spans="1:9" x14ac:dyDescent="0.2">
      <c r="A199" s="1">
        <v>44256</v>
      </c>
      <c r="B199" s="5">
        <v>3.9889999999999999</v>
      </c>
      <c r="C199" s="5">
        <v>1.0940000000000001</v>
      </c>
      <c r="D199" s="5">
        <v>0.996</v>
      </c>
      <c r="E199" s="5">
        <v>0.374</v>
      </c>
      <c r="F199" s="5">
        <v>9.9000000000000005E-2</v>
      </c>
      <c r="G199" s="5">
        <v>0.16700000000000001</v>
      </c>
      <c r="H199" s="5">
        <v>9.0999999999999998E-2</v>
      </c>
      <c r="I199" s="5">
        <v>0.28699999999999998</v>
      </c>
    </row>
    <row r="200" spans="1:9" x14ac:dyDescent="0.2">
      <c r="A200" s="1">
        <v>44287</v>
      </c>
      <c r="B200" s="5">
        <v>4.0110000000000001</v>
      </c>
      <c r="C200" s="5">
        <v>1.107</v>
      </c>
      <c r="D200" s="5">
        <v>1.002</v>
      </c>
      <c r="E200" s="5">
        <v>0.40799999999999997</v>
      </c>
      <c r="F200" s="5">
        <v>9.6000000000000002E-2</v>
      </c>
      <c r="G200" s="5">
        <v>0.16900000000000001</v>
      </c>
      <c r="H200" s="5">
        <v>8.5999999999999993E-2</v>
      </c>
      <c r="I200" s="5">
        <v>0.28899999999999998</v>
      </c>
    </row>
    <row r="201" spans="1:9" x14ac:dyDescent="0.2">
      <c r="A201" s="1">
        <v>44317</v>
      </c>
      <c r="B201" s="5">
        <v>4.0910000000000002</v>
      </c>
      <c r="C201" s="5">
        <v>1.1140000000000001</v>
      </c>
      <c r="D201" s="5">
        <v>0.97599999999999998</v>
      </c>
      <c r="E201" s="5">
        <v>0.41299999999999998</v>
      </c>
      <c r="F201" s="5">
        <v>0.106</v>
      </c>
      <c r="G201" s="5">
        <v>0.16900000000000001</v>
      </c>
      <c r="H201" s="5">
        <v>8.7999999999999995E-2</v>
      </c>
      <c r="I201" s="5">
        <v>0.28299999999999997</v>
      </c>
    </row>
    <row r="202" spans="1:9" x14ac:dyDescent="0.2">
      <c r="A202" s="1">
        <v>44348</v>
      </c>
      <c r="B202" s="5">
        <v>4.1100000000000003</v>
      </c>
      <c r="C202" s="5">
        <v>1.117</v>
      </c>
      <c r="D202" s="5">
        <v>0.96499999999999997</v>
      </c>
      <c r="E202" s="5">
        <v>0.40100000000000002</v>
      </c>
      <c r="F202" s="5">
        <v>0.11</v>
      </c>
      <c r="G202" s="5">
        <v>0.16300000000000001</v>
      </c>
      <c r="H202" s="5">
        <v>8.5999999999999993E-2</v>
      </c>
      <c r="I202" s="5">
        <v>0.29299999999999998</v>
      </c>
    </row>
    <row r="203" spans="1:9" x14ac:dyDescent="0.2">
      <c r="A203" s="1">
        <v>44378</v>
      </c>
      <c r="B203" s="5">
        <v>4.1790000000000003</v>
      </c>
      <c r="C203" s="5">
        <v>1.0620000000000001</v>
      </c>
      <c r="D203" s="5">
        <v>0.98399999999999999</v>
      </c>
      <c r="E203" s="5">
        <v>0.40699999999999997</v>
      </c>
      <c r="F203" s="5">
        <v>0.11</v>
      </c>
      <c r="G203" s="5">
        <v>0.157</v>
      </c>
      <c r="H203" s="5">
        <v>8.4000000000000005E-2</v>
      </c>
      <c r="I203" s="5">
        <v>0.28199999999999997</v>
      </c>
    </row>
    <row r="204" spans="1:9" x14ac:dyDescent="0.2">
      <c r="A204" s="1">
        <v>44409</v>
      </c>
      <c r="B204" s="5">
        <v>4.2750000000000004</v>
      </c>
      <c r="C204" s="5">
        <v>1.095</v>
      </c>
      <c r="D204" s="5">
        <v>0.98499999999999999</v>
      </c>
      <c r="E204" s="5">
        <v>0.41299999999999998</v>
      </c>
      <c r="F204" s="5">
        <v>0.115</v>
      </c>
      <c r="G204" s="5">
        <v>0.153</v>
      </c>
      <c r="H204" s="5">
        <v>8.2000000000000003E-2</v>
      </c>
      <c r="I204" s="5">
        <v>0.28399999999999997</v>
      </c>
    </row>
    <row r="205" spans="1:9" x14ac:dyDescent="0.2">
      <c r="A205" s="1">
        <v>44440</v>
      </c>
      <c r="B205" s="5">
        <v>4.3479999999999999</v>
      </c>
      <c r="C205" s="5">
        <v>1.101</v>
      </c>
      <c r="D205" s="5">
        <v>0.99</v>
      </c>
      <c r="E205" s="5">
        <v>0.42799999999999999</v>
      </c>
      <c r="F205" s="5">
        <v>0.11899999999999999</v>
      </c>
      <c r="G205" s="5">
        <v>0.157</v>
      </c>
      <c r="H205" s="5">
        <v>0.09</v>
      </c>
      <c r="I205" s="5">
        <v>0.28599999999999998</v>
      </c>
    </row>
    <row r="206" spans="1:9" x14ac:dyDescent="0.2">
      <c r="A206" s="1">
        <v>44470</v>
      </c>
      <c r="B206" s="5">
        <v>4.4130000000000003</v>
      </c>
      <c r="C206" s="5">
        <v>1.097</v>
      </c>
      <c r="D206" s="5">
        <v>0.95899999999999996</v>
      </c>
      <c r="E206" s="5">
        <v>0.45400000000000001</v>
      </c>
      <c r="F206" s="5">
        <v>0.113</v>
      </c>
      <c r="G206" s="5">
        <v>0.16</v>
      </c>
      <c r="H206" s="5">
        <v>8.6999999999999994E-2</v>
      </c>
      <c r="I206" s="5">
        <v>0.27800000000000002</v>
      </c>
    </row>
    <row r="207" spans="1:9" x14ac:dyDescent="0.2">
      <c r="A207" s="1">
        <v>44501</v>
      </c>
      <c r="B207" s="5">
        <v>4.4450000000000003</v>
      </c>
      <c r="C207" s="5">
        <v>1.1479999999999999</v>
      </c>
      <c r="D207" s="5">
        <v>0.96099999999999997</v>
      </c>
      <c r="E207" s="5">
        <v>0.44900000000000001</v>
      </c>
      <c r="F207" s="5">
        <v>0.11799999999999999</v>
      </c>
      <c r="G207" s="5">
        <v>0.153</v>
      </c>
      <c r="H207" s="5">
        <v>8.5000000000000006E-2</v>
      </c>
      <c r="I207" s="5">
        <v>0.28499999999999998</v>
      </c>
    </row>
    <row r="208" spans="1:9" x14ac:dyDescent="0.2">
      <c r="A208" s="1">
        <v>44531</v>
      </c>
      <c r="B208" s="5">
        <v>4.4349999999999996</v>
      </c>
      <c r="C208" s="5">
        <v>1.1319999999999999</v>
      </c>
      <c r="D208" s="5">
        <v>0.95799999999999996</v>
      </c>
      <c r="E208" s="5">
        <v>0.44700000000000001</v>
      </c>
      <c r="F208" s="5">
        <v>0.123</v>
      </c>
      <c r="G208" s="5">
        <v>0.153</v>
      </c>
      <c r="H208" s="5">
        <v>8.5000000000000006E-2</v>
      </c>
      <c r="I208" s="5">
        <v>0.28399999999999997</v>
      </c>
    </row>
    <row r="209" spans="1:9" x14ac:dyDescent="0.2">
      <c r="A209" s="1">
        <v>44562</v>
      </c>
      <c r="B209" s="5">
        <v>4.3319999999999999</v>
      </c>
      <c r="C209" s="5">
        <v>1.079</v>
      </c>
      <c r="D209" s="5">
        <v>0.94099999999999995</v>
      </c>
      <c r="E209" s="5">
        <v>0.43</v>
      </c>
      <c r="F209" s="5">
        <v>0.107</v>
      </c>
      <c r="G209" s="5">
        <v>0.15</v>
      </c>
      <c r="H209" s="5">
        <v>8.4000000000000005E-2</v>
      </c>
      <c r="I209" s="5">
        <v>0.28000000000000003</v>
      </c>
    </row>
    <row r="210" spans="1:9" x14ac:dyDescent="0.2">
      <c r="A210" s="1">
        <v>44593</v>
      </c>
      <c r="B210" s="5">
        <v>4.3769999999999998</v>
      </c>
      <c r="C210" s="5">
        <v>1.081</v>
      </c>
      <c r="D210" s="5">
        <v>0.93799999999999994</v>
      </c>
      <c r="E210" s="5">
        <v>0.438</v>
      </c>
      <c r="F210" s="5">
        <v>0.121</v>
      </c>
      <c r="G210" s="5">
        <v>0.14499999999999999</v>
      </c>
      <c r="H210" s="5">
        <v>7.8E-2</v>
      </c>
      <c r="I210" s="5">
        <v>0.28499999999999998</v>
      </c>
    </row>
    <row r="211" spans="1:9" x14ac:dyDescent="0.2">
      <c r="A211" s="1">
        <v>44621</v>
      </c>
      <c r="B211" s="5">
        <v>4.5739999999999998</v>
      </c>
      <c r="C211" s="5">
        <v>1.117</v>
      </c>
      <c r="D211" s="5">
        <v>0.94299999999999995</v>
      </c>
      <c r="E211" s="5">
        <v>0.44600000000000001</v>
      </c>
      <c r="F211" s="5">
        <v>0.11899999999999999</v>
      </c>
      <c r="G211" s="5">
        <v>0.157</v>
      </c>
      <c r="H211" s="5">
        <v>9.1999999999999998E-2</v>
      </c>
      <c r="I211" s="5">
        <v>0.29599999999999999</v>
      </c>
    </row>
    <row r="212" spans="1:9" x14ac:dyDescent="0.2">
      <c r="A212" s="1">
        <v>44652</v>
      </c>
      <c r="B212" s="5">
        <v>4.641</v>
      </c>
      <c r="C212" s="5">
        <v>0.90400000000000003</v>
      </c>
      <c r="D212" s="5">
        <v>0.96699999999999997</v>
      </c>
      <c r="E212" s="5">
        <v>0.44400000000000001</v>
      </c>
      <c r="F212" s="5">
        <v>0.11700000000000001</v>
      </c>
      <c r="G212" s="5">
        <v>0.157</v>
      </c>
      <c r="H212" s="5">
        <v>9.5000000000000001E-2</v>
      </c>
      <c r="I212" s="5">
        <v>0.30399999999999999</v>
      </c>
    </row>
    <row r="213" spans="1:9" x14ac:dyDescent="0.2">
      <c r="A213" s="1">
        <v>44682</v>
      </c>
      <c r="B213" s="5">
        <v>4.6310000000000002</v>
      </c>
      <c r="C213" s="5">
        <v>1.0489999999999999</v>
      </c>
      <c r="D213" s="5">
        <v>0.95399999999999996</v>
      </c>
      <c r="E213" s="5">
        <v>0.435</v>
      </c>
      <c r="F213" s="5">
        <v>0.11899999999999999</v>
      </c>
      <c r="G213" s="5">
        <v>0.156</v>
      </c>
      <c r="H213" s="5">
        <v>9.5000000000000001E-2</v>
      </c>
      <c r="I213" s="5">
        <v>0.316</v>
      </c>
    </row>
    <row r="214" spans="1:9" x14ac:dyDescent="0.2">
      <c r="A214" s="1">
        <v>44713</v>
      </c>
      <c r="B214" s="5">
        <v>4.6289999999999996</v>
      </c>
      <c r="C214" s="5">
        <v>1.095</v>
      </c>
      <c r="D214" s="5">
        <v>0.98499999999999999</v>
      </c>
      <c r="E214" s="5">
        <v>0.42799999999999999</v>
      </c>
      <c r="F214" s="5">
        <v>0.121</v>
      </c>
      <c r="G214" s="5">
        <v>0.151</v>
      </c>
      <c r="H214" s="5">
        <v>9.4E-2</v>
      </c>
      <c r="I214" s="5">
        <v>0.318</v>
      </c>
    </row>
    <row r="215" spans="1:9" x14ac:dyDescent="0.2">
      <c r="A215" s="1">
        <v>44743</v>
      </c>
      <c r="B215" s="5">
        <v>4.6820000000000004</v>
      </c>
      <c r="C215" s="5">
        <v>1.0669999999999999</v>
      </c>
      <c r="D215" s="5">
        <v>0.97299999999999998</v>
      </c>
      <c r="E215" s="5">
        <v>0.42799999999999999</v>
      </c>
      <c r="F215" s="5">
        <v>0.123</v>
      </c>
      <c r="G215" s="5">
        <v>0.14599999999999999</v>
      </c>
      <c r="H215" s="5">
        <v>8.8999999999999996E-2</v>
      </c>
      <c r="I215" s="5">
        <v>0.31900000000000001</v>
      </c>
    </row>
    <row r="216" spans="1:9" x14ac:dyDescent="0.2">
      <c r="A216" s="1">
        <v>44774</v>
      </c>
      <c r="B216" s="5">
        <v>4.7549999999999999</v>
      </c>
      <c r="C216" s="5">
        <v>1.0680000000000001</v>
      </c>
      <c r="D216" s="5">
        <v>0.98599999999999999</v>
      </c>
      <c r="E216" s="5">
        <v>0.43099999999999999</v>
      </c>
      <c r="F216" s="5">
        <v>0.11899999999999999</v>
      </c>
      <c r="G216" s="5">
        <v>0.14899999999999999</v>
      </c>
      <c r="H216" s="5">
        <v>9.0999999999999998E-2</v>
      </c>
      <c r="I216" s="5">
        <v>0.32500000000000001</v>
      </c>
    </row>
    <row r="217" spans="1:9" x14ac:dyDescent="0.2">
      <c r="A217" s="1">
        <v>44805</v>
      </c>
      <c r="B217" s="5">
        <v>4.8890000000000002</v>
      </c>
      <c r="C217" s="5">
        <v>1.117</v>
      </c>
      <c r="D217" s="5">
        <v>1.01</v>
      </c>
      <c r="E217" s="5">
        <v>0.42899999999999999</v>
      </c>
      <c r="F217" s="5">
        <v>0.115</v>
      </c>
      <c r="G217" s="5">
        <v>0.14199999999999999</v>
      </c>
      <c r="H217" s="5">
        <v>0.09</v>
      </c>
      <c r="I217" s="5">
        <v>0.32800000000000001</v>
      </c>
    </row>
    <row r="218" spans="1:9" x14ac:dyDescent="0.2">
      <c r="A218" s="1">
        <v>44835</v>
      </c>
      <c r="B218" s="5">
        <v>4.9400000000000004</v>
      </c>
      <c r="C218" s="5">
        <v>1.1100000000000001</v>
      </c>
      <c r="D218" s="5">
        <v>1.01</v>
      </c>
      <c r="E218" s="5">
        <v>0.432</v>
      </c>
      <c r="F218" s="5">
        <v>0.112</v>
      </c>
      <c r="G218" s="5">
        <v>0.154</v>
      </c>
      <c r="H218" s="5">
        <v>8.6999999999999994E-2</v>
      </c>
      <c r="I218" s="5">
        <v>0.33600000000000002</v>
      </c>
    </row>
    <row r="219" spans="1:9" x14ac:dyDescent="0.2">
      <c r="A219" s="1">
        <v>44866</v>
      </c>
      <c r="B219" s="5">
        <v>4.9790000000000001</v>
      </c>
      <c r="C219" s="5">
        <v>1.0940000000000001</v>
      </c>
      <c r="D219" s="5">
        <v>0.98099999999999998</v>
      </c>
      <c r="E219" s="5">
        <v>0.443</v>
      </c>
      <c r="F219" s="5">
        <v>0.113</v>
      </c>
      <c r="G219" s="5">
        <v>0.16</v>
      </c>
      <c r="H219" s="5">
        <v>9.4E-2</v>
      </c>
      <c r="I219" s="5">
        <v>0.32800000000000001</v>
      </c>
    </row>
    <row r="220" spans="1:9" x14ac:dyDescent="0.2">
      <c r="A220" s="1">
        <v>44896</v>
      </c>
      <c r="B220" s="5">
        <v>4.9630000000000001</v>
      </c>
      <c r="C220" s="5">
        <v>0.96099999999999997</v>
      </c>
      <c r="D220" s="5">
        <v>0.95299999999999996</v>
      </c>
      <c r="E220" s="5">
        <v>0.40600000000000003</v>
      </c>
      <c r="F220" s="5">
        <v>0.11899999999999999</v>
      </c>
      <c r="G220" s="5">
        <v>0.151</v>
      </c>
      <c r="H220" s="5">
        <v>8.7999999999999995E-2</v>
      </c>
      <c r="I220" s="5">
        <v>0.31</v>
      </c>
    </row>
    <row r="221" spans="1:9" x14ac:dyDescent="0.2">
      <c r="A221" s="1">
        <v>44927</v>
      </c>
      <c r="B221" s="5">
        <v>5.0529999999999999</v>
      </c>
      <c r="C221" s="5">
        <v>1.0640000000000001</v>
      </c>
      <c r="D221" s="5">
        <v>0.97899999999999998</v>
      </c>
      <c r="E221" s="5">
        <v>0.42</v>
      </c>
      <c r="F221" s="5">
        <v>0.127</v>
      </c>
      <c r="G221" s="5">
        <v>0.157</v>
      </c>
      <c r="H221" s="5">
        <v>9.2999999999999999E-2</v>
      </c>
      <c r="I221" s="5">
        <v>0.30299999999999999</v>
      </c>
    </row>
    <row r="222" spans="1:9" x14ac:dyDescent="0.2">
      <c r="A222" s="1">
        <v>44958</v>
      </c>
      <c r="B222" s="5">
        <v>5.0069999999999997</v>
      </c>
      <c r="C222" s="5">
        <v>1.159</v>
      </c>
      <c r="D222" s="5">
        <v>0.995</v>
      </c>
      <c r="E222" s="5">
        <v>0.41299999999999998</v>
      </c>
      <c r="F222" s="5">
        <v>0.128</v>
      </c>
      <c r="G222" s="5">
        <v>0.155</v>
      </c>
      <c r="H222" s="5">
        <v>9.2999999999999999E-2</v>
      </c>
      <c r="I222" s="5">
        <v>0.312</v>
      </c>
    </row>
    <row r="223" spans="1:9" x14ac:dyDescent="0.2">
      <c r="A223" s="1">
        <v>44986</v>
      </c>
      <c r="B223" s="5">
        <v>5.1689999999999996</v>
      </c>
      <c r="C223" s="5">
        <v>1.1259999999999999</v>
      </c>
      <c r="D223" s="5">
        <v>1.0289999999999999</v>
      </c>
      <c r="E223" s="5">
        <v>0.43099999999999999</v>
      </c>
      <c r="F223" s="5">
        <v>0.125</v>
      </c>
      <c r="G223" s="5">
        <v>0.154</v>
      </c>
      <c r="H223" s="5">
        <v>9.6000000000000002E-2</v>
      </c>
      <c r="I223" s="5">
        <v>0.33200000000000002</v>
      </c>
    </row>
    <row r="224" spans="1:9" x14ac:dyDescent="0.2">
      <c r="A224" s="1">
        <v>45017</v>
      </c>
      <c r="B224" s="5">
        <v>5.165</v>
      </c>
      <c r="C224" s="5">
        <v>1.1339999999999999</v>
      </c>
      <c r="D224" s="5">
        <v>1.0049999999999999</v>
      </c>
      <c r="E224" s="5">
        <v>0.44400000000000001</v>
      </c>
      <c r="F224" s="5">
        <v>0.127</v>
      </c>
      <c r="G224" s="5">
        <v>0.14799999999999999</v>
      </c>
      <c r="H224" s="5">
        <v>9.2999999999999999E-2</v>
      </c>
      <c r="I224" s="5">
        <v>0.32</v>
      </c>
    </row>
    <row r="225" spans="1:9" x14ac:dyDescent="0.2">
      <c r="A225" s="1">
        <v>45047</v>
      </c>
      <c r="B225" s="5">
        <v>5.1449999999999996</v>
      </c>
      <c r="C225" s="5">
        <v>1.137</v>
      </c>
      <c r="D225" s="5">
        <v>1.0289999999999999</v>
      </c>
      <c r="E225" s="5">
        <v>0.45100000000000001</v>
      </c>
      <c r="F225" s="5">
        <v>0.125</v>
      </c>
      <c r="G225" s="5">
        <v>0.14899999999999999</v>
      </c>
      <c r="H225" s="5">
        <v>0.104</v>
      </c>
      <c r="I225" s="5">
        <v>0.32300000000000001</v>
      </c>
    </row>
    <row r="226" spans="1:9" x14ac:dyDescent="0.2">
      <c r="A226" s="1">
        <v>45078</v>
      </c>
      <c r="B226" s="5">
        <v>5.0890000000000004</v>
      </c>
      <c r="C226" s="5">
        <v>1.17</v>
      </c>
      <c r="D226" s="5">
        <v>1.04</v>
      </c>
      <c r="E226" s="5">
        <v>0.45900000000000002</v>
      </c>
      <c r="F226" s="5">
        <v>0.11799999999999999</v>
      </c>
      <c r="G226" s="5">
        <v>0.14299999999999999</v>
      </c>
      <c r="H226" s="5">
        <v>0.10100000000000001</v>
      </c>
      <c r="I226" s="5">
        <v>0.33200000000000002</v>
      </c>
    </row>
    <row r="227" spans="1:9" x14ac:dyDescent="0.2">
      <c r="A227" s="1">
        <v>45108</v>
      </c>
      <c r="B227" s="5">
        <v>5.1609999999999996</v>
      </c>
      <c r="C227" s="5">
        <v>1.179</v>
      </c>
      <c r="D227" s="5">
        <v>1.04</v>
      </c>
      <c r="E227" s="5">
        <v>0.45100000000000001</v>
      </c>
      <c r="F227" s="5">
        <v>0.123</v>
      </c>
      <c r="G227" s="5">
        <v>0.14299999999999999</v>
      </c>
      <c r="H227" s="5">
        <v>0.10299999999999999</v>
      </c>
      <c r="I227" s="5">
        <v>0.312</v>
      </c>
    </row>
    <row r="228" spans="1:9" x14ac:dyDescent="0.2">
      <c r="A228" s="1">
        <v>45139</v>
      </c>
      <c r="B228" s="5">
        <v>5.2290000000000001</v>
      </c>
      <c r="C228" s="5">
        <v>1.2190000000000001</v>
      </c>
      <c r="D228" s="5">
        <v>1.012</v>
      </c>
      <c r="E228" s="5">
        <v>0.45900000000000002</v>
      </c>
      <c r="F228" s="5">
        <v>0.125</v>
      </c>
      <c r="G228" s="5">
        <v>0.13600000000000001</v>
      </c>
      <c r="H228" s="5">
        <v>9.8000000000000004E-2</v>
      </c>
      <c r="I228" s="5">
        <v>0.32100000000000001</v>
      </c>
    </row>
    <row r="229" spans="1:9" x14ac:dyDescent="0.2">
      <c r="A229" s="1">
        <v>45170</v>
      </c>
      <c r="B229" s="5">
        <v>5.2359999999999998</v>
      </c>
      <c r="C229" s="5">
        <v>1.3</v>
      </c>
      <c r="D229" s="5">
        <v>1.0109999999999999</v>
      </c>
      <c r="E229" s="5">
        <v>0.45600000000000002</v>
      </c>
      <c r="F229" s="5">
        <v>0.129</v>
      </c>
      <c r="G229" s="5">
        <v>0.13500000000000001</v>
      </c>
      <c r="H229" s="5">
        <v>9.1999999999999998E-2</v>
      </c>
      <c r="I229" s="5">
        <v>0.32</v>
      </c>
    </row>
    <row r="230" spans="1:9" x14ac:dyDescent="0.2">
      <c r="A230" s="1">
        <v>45200</v>
      </c>
      <c r="B230" s="5">
        <v>5.298</v>
      </c>
      <c r="C230" s="5">
        <v>1.268</v>
      </c>
      <c r="D230" s="5">
        <v>0.97699999999999998</v>
      </c>
      <c r="E230" s="5">
        <v>0.46800000000000003</v>
      </c>
      <c r="F230" s="5">
        <v>0.13100000000000001</v>
      </c>
      <c r="G230" s="5">
        <v>0.13500000000000001</v>
      </c>
      <c r="H230" s="5">
        <v>8.8999999999999996E-2</v>
      </c>
      <c r="I230" s="5">
        <v>0.31900000000000001</v>
      </c>
    </row>
    <row r="231" spans="1:9" x14ac:dyDescent="0.2">
      <c r="A231" s="1">
        <v>45231</v>
      </c>
      <c r="B231" s="5">
        <v>5.4649999999999999</v>
      </c>
      <c r="C231" s="5">
        <v>1.2929999999999999</v>
      </c>
      <c r="D231" s="5">
        <v>0.96899999999999997</v>
      </c>
      <c r="E231" s="5">
        <v>0.48</v>
      </c>
      <c r="F231" s="5">
        <v>0.127</v>
      </c>
      <c r="G231" s="5">
        <v>0.13700000000000001</v>
      </c>
      <c r="H231" s="5">
        <v>8.8999999999999996E-2</v>
      </c>
      <c r="I231" s="5">
        <v>0.32</v>
      </c>
    </row>
    <row r="232" spans="1:9" x14ac:dyDescent="0.2">
      <c r="A232" s="1">
        <v>45261</v>
      </c>
      <c r="B232" s="5">
        <v>5.5010000000000003</v>
      </c>
      <c r="C232" s="5">
        <v>1.288</v>
      </c>
      <c r="D232" s="5">
        <v>0.93799999999999994</v>
      </c>
      <c r="E232" s="5">
        <v>0.49199999999999999</v>
      </c>
      <c r="F232" s="5">
        <v>0.11600000000000001</v>
      </c>
      <c r="G232" s="5">
        <v>0.13600000000000001</v>
      </c>
      <c r="H232" s="5">
        <v>8.7999999999999995E-2</v>
      </c>
      <c r="I232" s="5">
        <v>0.316</v>
      </c>
    </row>
    <row r="233" spans="1:9" x14ac:dyDescent="0.2">
      <c r="A233" s="1">
        <v>45292</v>
      </c>
      <c r="B233" s="5">
        <v>5.2320000000000002</v>
      </c>
      <c r="C233" s="5">
        <v>1.1160000000000001</v>
      </c>
      <c r="D233" s="5">
        <v>0.90500000000000003</v>
      </c>
      <c r="E233" s="5">
        <v>0.44800000000000001</v>
      </c>
      <c r="F233" s="5">
        <v>0.108</v>
      </c>
      <c r="G233" s="5">
        <v>0.121</v>
      </c>
      <c r="H233" s="5">
        <v>7.9000000000000001E-2</v>
      </c>
      <c r="I233" s="5">
        <v>0.29799999999999999</v>
      </c>
    </row>
    <row r="234" spans="1:9" x14ac:dyDescent="0.2">
      <c r="A234" s="1">
        <v>45323</v>
      </c>
      <c r="B234" s="5">
        <v>5.4279999999999999</v>
      </c>
      <c r="C234" s="5">
        <v>1.27</v>
      </c>
      <c r="D234" s="5">
        <v>0.94799999999999995</v>
      </c>
      <c r="E234" s="5">
        <v>0.47199999999999998</v>
      </c>
      <c r="F234" s="5">
        <v>0.11700000000000001</v>
      </c>
      <c r="G234" s="5">
        <v>0.13300000000000001</v>
      </c>
      <c r="H234" s="5">
        <v>8.2000000000000003E-2</v>
      </c>
      <c r="I234" s="5">
        <v>0.30099999999999999</v>
      </c>
    </row>
    <row r="235" spans="1:9" x14ac:dyDescent="0.2">
      <c r="A235" s="1">
        <v>45352</v>
      </c>
      <c r="B235" s="5">
        <v>5.4950000000000001</v>
      </c>
      <c r="C235" s="5">
        <v>1.2490000000000001</v>
      </c>
      <c r="D235" s="5">
        <v>0.96499999999999997</v>
      </c>
      <c r="E235" s="5">
        <v>0.47399999999999998</v>
      </c>
      <c r="F235" s="5">
        <v>0.123</v>
      </c>
      <c r="G235" s="5">
        <v>0.128</v>
      </c>
      <c r="H235" s="5">
        <v>8.2000000000000003E-2</v>
      </c>
      <c r="I235" s="5">
        <v>0.30099999999999999</v>
      </c>
    </row>
    <row r="236" spans="1:9" x14ac:dyDescent="0.2">
      <c r="A236" s="1">
        <v>45383</v>
      </c>
      <c r="B236" s="5">
        <v>5.48</v>
      </c>
      <c r="C236" s="5">
        <v>1.262</v>
      </c>
      <c r="D236" s="5">
        <v>1.002</v>
      </c>
      <c r="E236" s="5">
        <v>0.45600000000000002</v>
      </c>
      <c r="F236" s="5">
        <v>0.126</v>
      </c>
      <c r="G236" s="5">
        <v>0.128</v>
      </c>
      <c r="H236" s="5">
        <v>8.5999999999999993E-2</v>
      </c>
      <c r="I236" s="5">
        <v>0.29899999999999999</v>
      </c>
    </row>
    <row r="237" spans="1:9" x14ac:dyDescent="0.2">
      <c r="A237" s="1">
        <v>45413</v>
      </c>
      <c r="B237" s="5">
        <v>5.468</v>
      </c>
      <c r="C237" s="5">
        <v>1.2190000000000001</v>
      </c>
      <c r="D237" s="5">
        <v>1.0329999999999999</v>
      </c>
      <c r="E237" s="5">
        <v>0.46</v>
      </c>
      <c r="F237" s="5">
        <v>0.127</v>
      </c>
      <c r="G237" s="5">
        <v>0.12</v>
      </c>
      <c r="H237" s="5">
        <v>8.8999999999999996E-2</v>
      </c>
      <c r="I237" s="5">
        <v>0.314</v>
      </c>
    </row>
    <row r="238" spans="1:9" x14ac:dyDescent="0.2">
      <c r="A238" s="1">
        <v>45444</v>
      </c>
      <c r="B238" s="5">
        <v>5.492</v>
      </c>
      <c r="C238" s="5">
        <v>1.206</v>
      </c>
      <c r="D238" s="5">
        <v>1.0289999999999999</v>
      </c>
      <c r="E238" s="5">
        <v>0.44600000000000001</v>
      </c>
      <c r="F238" s="5">
        <v>0.126</v>
      </c>
      <c r="G238" s="5">
        <v>0.11600000000000001</v>
      </c>
      <c r="H238" s="5">
        <v>8.5000000000000006E-2</v>
      </c>
      <c r="I238" s="5">
        <v>0.315</v>
      </c>
    </row>
    <row r="239" spans="1:9" x14ac:dyDescent="0.2">
      <c r="A239" s="1">
        <v>45474</v>
      </c>
      <c r="B239" s="5">
        <v>5.4980000000000002</v>
      </c>
      <c r="C239" s="5">
        <v>1.1890000000000001</v>
      </c>
      <c r="D239" s="5">
        <v>1.024</v>
      </c>
      <c r="E239" s="5">
        <v>0.44600000000000001</v>
      </c>
      <c r="F239" s="5">
        <v>0.122</v>
      </c>
      <c r="G239" s="5">
        <v>0.115</v>
      </c>
      <c r="H239" s="5">
        <v>8.5000000000000006E-2</v>
      </c>
      <c r="I239" s="5">
        <v>0.29799999999999999</v>
      </c>
    </row>
    <row r="240" spans="1:9" x14ac:dyDescent="0.2">
      <c r="A240" s="1">
        <v>45505</v>
      </c>
      <c r="B240" s="5">
        <v>5.5010000000000003</v>
      </c>
      <c r="C240" s="5">
        <v>1.2050000000000001</v>
      </c>
      <c r="D240" s="5">
        <v>1.0209999999999999</v>
      </c>
      <c r="E240" s="5">
        <v>0.44600000000000001</v>
      </c>
      <c r="F240" s="5">
        <v>0.122</v>
      </c>
      <c r="G240" s="5">
        <v>0.114</v>
      </c>
      <c r="H240" s="5">
        <v>8.5000000000000006E-2</v>
      </c>
      <c r="I240" s="5">
        <v>0.316</v>
      </c>
    </row>
    <row r="241" spans="1:9" x14ac:dyDescent="0.2">
      <c r="A241" s="1">
        <v>45536</v>
      </c>
      <c r="B241" s="5">
        <v>5.5049999999999999</v>
      </c>
      <c r="C241" s="5">
        <v>1.262</v>
      </c>
      <c r="D241" s="5">
        <v>1.018</v>
      </c>
      <c r="E241" s="5">
        <v>0.44600000000000001</v>
      </c>
      <c r="F241" s="5">
        <v>0.122</v>
      </c>
      <c r="G241" s="5">
        <v>0.113</v>
      </c>
      <c r="H241" s="5">
        <v>8.4000000000000005E-2</v>
      </c>
      <c r="I241" s="5">
        <v>0.30499999999999999</v>
      </c>
    </row>
    <row r="242" spans="1:9" x14ac:dyDescent="0.2">
      <c r="A242" s="1">
        <v>45566</v>
      </c>
      <c r="B242" s="5">
        <v>5.5119999999999996</v>
      </c>
      <c r="C242" s="5">
        <v>1.202</v>
      </c>
      <c r="D242" s="5">
        <v>1.0149999999999999</v>
      </c>
      <c r="E242" s="5">
        <v>0.44600000000000001</v>
      </c>
      <c r="F242" s="5">
        <v>0.123</v>
      </c>
      <c r="G242" s="5">
        <v>0.112</v>
      </c>
      <c r="H242" s="5">
        <v>8.4000000000000005E-2</v>
      </c>
      <c r="I242" s="5">
        <v>0.30499999999999999</v>
      </c>
    </row>
    <row r="243" spans="1:9" x14ac:dyDescent="0.2">
      <c r="A243" s="1">
        <v>45597</v>
      </c>
      <c r="B243" s="5">
        <v>5.5170000000000003</v>
      </c>
      <c r="C243" s="5">
        <v>1.2</v>
      </c>
      <c r="D243" s="5">
        <v>1.012</v>
      </c>
      <c r="E243" s="5">
        <v>0.44600000000000001</v>
      </c>
      <c r="F243" s="5">
        <v>0.123</v>
      </c>
      <c r="G243" s="5">
        <v>0.11</v>
      </c>
      <c r="H243" s="5">
        <v>8.3000000000000004E-2</v>
      </c>
      <c r="I243" s="5">
        <v>0.30599999999999999</v>
      </c>
    </row>
    <row r="244" spans="1:9" x14ac:dyDescent="0.2">
      <c r="A244" s="1">
        <v>45627</v>
      </c>
      <c r="B244" s="5">
        <v>0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</row>
    <row r="245" spans="1:9" x14ac:dyDescent="0.2">
      <c r="A245" s="1">
        <v>45658</v>
      </c>
      <c r="B245" s="5">
        <v>0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</row>
    <row r="246" spans="1:9" x14ac:dyDescent="0.2">
      <c r="A246" s="1">
        <v>45689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</row>
    <row r="247" spans="1:9" x14ac:dyDescent="0.2">
      <c r="A247" s="1">
        <v>45717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</row>
    <row r="248" spans="1:9" x14ac:dyDescent="0.2">
      <c r="A248" s="1">
        <v>45748</v>
      </c>
      <c r="B248" s="5">
        <v>0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</row>
    <row r="249" spans="1:9" x14ac:dyDescent="0.2">
      <c r="A249" s="1">
        <v>45778</v>
      </c>
      <c r="B249" s="5">
        <v>0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</row>
    <row r="250" spans="1:9" x14ac:dyDescent="0.2">
      <c r="A250" s="1">
        <v>45809</v>
      </c>
      <c r="B250" s="5">
        <v>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</row>
    <row r="251" spans="1:9" x14ac:dyDescent="0.2">
      <c r="A251" s="1">
        <v>45839</v>
      </c>
      <c r="B251" s="5">
        <v>0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</row>
    <row r="252" spans="1:9" x14ac:dyDescent="0.2">
      <c r="A252" s="1">
        <v>45870</v>
      </c>
      <c r="B252" s="5">
        <v>0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</row>
    <row r="253" spans="1:9" x14ac:dyDescent="0.2">
      <c r="A253" s="1">
        <v>45901</v>
      </c>
      <c r="B253" s="5">
        <v>0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</row>
    <row r="254" spans="1:9" x14ac:dyDescent="0.2">
      <c r="A254" s="1">
        <v>45931</v>
      </c>
      <c r="B254" s="5">
        <v>0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</row>
    <row r="255" spans="1:9" x14ac:dyDescent="0.2">
      <c r="A255" s="1">
        <v>45962</v>
      </c>
      <c r="B255" s="5">
        <v>0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</row>
    <row r="256" spans="1:9" x14ac:dyDescent="0.2">
      <c r="A256" s="1">
        <v>45992</v>
      </c>
      <c r="B256" s="5">
        <v>0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</row>
    <row r="257" spans="1:8" x14ac:dyDescent="0.2">
      <c r="A257" s="1"/>
      <c r="B257" s="5"/>
      <c r="C257" s="5"/>
      <c r="D257" s="286"/>
      <c r="G257" s="30"/>
      <c r="H257" s="13"/>
    </row>
    <row r="258" spans="1:8" x14ac:dyDescent="0.2">
      <c r="A258" s="278" t="s">
        <v>1007</v>
      </c>
    </row>
    <row r="259" spans="1:8" x14ac:dyDescent="0.2">
      <c r="A259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261" spans="1:8" x14ac:dyDescent="0.2">
      <c r="A261" s="3"/>
      <c r="B261" s="4" t="s">
        <v>342</v>
      </c>
    </row>
    <row r="262" spans="1:8" x14ac:dyDescent="0.2">
      <c r="A262" s="13">
        <v>83</v>
      </c>
      <c r="B262">
        <v>0</v>
      </c>
    </row>
    <row r="263" spans="1:8" x14ac:dyDescent="0.2">
      <c r="A263" s="13">
        <v>83</v>
      </c>
      <c r="B263">
        <v>1</v>
      </c>
    </row>
  </sheetData>
  <hyperlinks>
    <hyperlink ref="A3" location="Contents!A1" display="Return to Contents" xr:uid="{500300CF-C742-4AA9-B236-03E4372F71DD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B3DCE-5E95-4EE8-8334-B560AB45CFB8}">
  <sheetPr>
    <pageSetUpPr fitToPage="1"/>
  </sheetPr>
  <dimension ref="A1:Q263"/>
  <sheetViews>
    <sheetView zoomScaleNormal="100" workbookViewId="0"/>
  </sheetViews>
  <sheetFormatPr defaultRowHeight="12.75" x14ac:dyDescent="0.2"/>
  <cols>
    <col min="1" max="1" width="9.28515625" customWidth="1"/>
    <col min="16" max="16" width="28.28515625" customWidth="1"/>
    <col min="17" max="17" width="9.7109375" customWidth="1"/>
  </cols>
  <sheetData>
    <row r="1" spans="1:17" x14ac:dyDescent="0.2">
      <c r="K1" s="97"/>
      <c r="L1" s="97"/>
    </row>
    <row r="2" spans="1:17" ht="15.75" x14ac:dyDescent="0.25">
      <c r="A2" s="31" t="s">
        <v>977</v>
      </c>
      <c r="L2" s="97"/>
    </row>
    <row r="3" spans="1:17" x14ac:dyDescent="0.2">
      <c r="A3" s="16" t="s">
        <v>16</v>
      </c>
      <c r="L3" s="97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85" t="s">
        <v>641</v>
      </c>
      <c r="Q6" s="284" t="s">
        <v>663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285" t="s">
        <v>657</v>
      </c>
      <c r="Q7" s="284" t="s">
        <v>664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P8" s="285" t="s">
        <v>658</v>
      </c>
      <c r="Q8" s="284" t="s">
        <v>665</v>
      </c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P9" s="285" t="s">
        <v>659</v>
      </c>
      <c r="Q9" s="284" t="s">
        <v>666</v>
      </c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P10" s="285" t="s">
        <v>643</v>
      </c>
      <c r="Q10" s="284" t="s">
        <v>667</v>
      </c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P11" s="285" t="s">
        <v>642</v>
      </c>
      <c r="Q11" s="284" t="s">
        <v>668</v>
      </c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P12" s="285" t="s">
        <v>660</v>
      </c>
      <c r="Q12" s="284" t="s">
        <v>669</v>
      </c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P13" s="285" t="s">
        <v>661</v>
      </c>
      <c r="Q13" s="284" t="s">
        <v>670</v>
      </c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P14" s="285" t="s">
        <v>646</v>
      </c>
      <c r="Q14" s="284" t="s">
        <v>671</v>
      </c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P15" s="285" t="s">
        <v>644</v>
      </c>
      <c r="Q15" s="284" t="s">
        <v>687</v>
      </c>
    </row>
    <row r="16" spans="1:17" ht="15" x14ac:dyDescent="0.25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M16" s="424"/>
      <c r="P16" s="285" t="s">
        <v>647</v>
      </c>
      <c r="Q16" s="284" t="s">
        <v>672</v>
      </c>
    </row>
    <row r="17" spans="1:17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P17" s="285" t="s">
        <v>662</v>
      </c>
      <c r="Q17" s="284" t="s">
        <v>673</v>
      </c>
    </row>
    <row r="18" spans="1:17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7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7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7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7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7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7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7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7" x14ac:dyDescent="0.2">
      <c r="B26" s="23"/>
      <c r="C26" s="281"/>
      <c r="D26" s="281"/>
      <c r="E26" s="281"/>
    </row>
    <row r="27" spans="1:17" x14ac:dyDescent="0.2">
      <c r="A27" s="2"/>
      <c r="B27" s="26"/>
    </row>
    <row r="28" spans="1:17" x14ac:dyDescent="0.2">
      <c r="A28" s="4"/>
      <c r="B28" s="50" t="s">
        <v>641</v>
      </c>
      <c r="C28" s="60" t="s">
        <v>657</v>
      </c>
      <c r="D28" s="60" t="s">
        <v>658</v>
      </c>
      <c r="E28" s="60" t="s">
        <v>659</v>
      </c>
      <c r="F28" s="60" t="s">
        <v>643</v>
      </c>
      <c r="G28" s="60" t="s">
        <v>642</v>
      </c>
      <c r="H28" s="60" t="s">
        <v>660</v>
      </c>
      <c r="I28" s="60" t="s">
        <v>661</v>
      </c>
      <c r="J28" s="60" t="s">
        <v>646</v>
      </c>
      <c r="K28" s="60" t="s">
        <v>644</v>
      </c>
      <c r="L28" s="60" t="s">
        <v>647</v>
      </c>
      <c r="M28" s="60" t="s">
        <v>662</v>
      </c>
    </row>
    <row r="29" spans="1:17" x14ac:dyDescent="0.2">
      <c r="A29" s="1">
        <v>39083</v>
      </c>
      <c r="B29" s="5">
        <v>0.33300000000000002</v>
      </c>
      <c r="C29" s="5">
        <v>8.2000000000000003E-2</v>
      </c>
      <c r="D29" s="5">
        <v>2E-3</v>
      </c>
      <c r="E29" s="5">
        <v>1E-3</v>
      </c>
      <c r="F29" s="5">
        <v>0</v>
      </c>
      <c r="G29" s="5">
        <v>4.7E-2</v>
      </c>
      <c r="H29" s="5">
        <v>1.9770000000000001</v>
      </c>
      <c r="I29" s="5">
        <v>9.9000000000000005E-2</v>
      </c>
      <c r="J29" s="5">
        <v>0.74299999999999999</v>
      </c>
      <c r="K29" s="5">
        <v>0.39300000000000002</v>
      </c>
      <c r="L29" s="5">
        <v>0.13</v>
      </c>
      <c r="M29" s="5">
        <v>1.409</v>
      </c>
    </row>
    <row r="30" spans="1:17" x14ac:dyDescent="0.2">
      <c r="A30" s="1">
        <v>39114</v>
      </c>
      <c r="B30" s="5">
        <v>0.34799999999999998</v>
      </c>
      <c r="C30" s="5">
        <v>8.1000000000000003E-2</v>
      </c>
      <c r="D30" s="5">
        <v>2E-3</v>
      </c>
      <c r="E30" s="5">
        <v>1E-3</v>
      </c>
      <c r="F30" s="5">
        <v>0</v>
      </c>
      <c r="G30" s="5">
        <v>4.8000000000000001E-2</v>
      </c>
      <c r="H30" s="5">
        <v>2.0489999999999999</v>
      </c>
      <c r="I30" s="5">
        <v>0.115</v>
      </c>
      <c r="J30" s="5">
        <v>0.73899999999999999</v>
      </c>
      <c r="K30" s="5">
        <v>0.40400000000000003</v>
      </c>
      <c r="L30" s="5">
        <v>0.14599999999999999</v>
      </c>
      <c r="M30" s="5">
        <v>1.2809999999999999</v>
      </c>
    </row>
    <row r="31" spans="1:17" x14ac:dyDescent="0.2">
      <c r="A31" s="1">
        <v>39142</v>
      </c>
      <c r="B31" s="5">
        <v>0.35599999999999998</v>
      </c>
      <c r="C31" s="5">
        <v>0.08</v>
      </c>
      <c r="D31" s="5">
        <v>3.0000000000000001E-3</v>
      </c>
      <c r="E31" s="5">
        <v>1E-3</v>
      </c>
      <c r="F31" s="5">
        <v>0</v>
      </c>
      <c r="G31" s="5">
        <v>4.8000000000000001E-2</v>
      </c>
      <c r="H31" s="5">
        <v>2.1779999999999999</v>
      </c>
      <c r="I31" s="5">
        <v>0.13900000000000001</v>
      </c>
      <c r="J31" s="5">
        <v>0.76300000000000001</v>
      </c>
      <c r="K31" s="5">
        <v>0.46600000000000003</v>
      </c>
      <c r="L31" s="5">
        <v>0.16600000000000001</v>
      </c>
      <c r="M31" s="5">
        <v>1.478</v>
      </c>
    </row>
    <row r="32" spans="1:17" x14ac:dyDescent="0.2">
      <c r="A32" s="1">
        <v>39173</v>
      </c>
      <c r="B32" s="5">
        <v>0.35599999999999998</v>
      </c>
      <c r="C32" s="5">
        <v>7.5999999999999998E-2</v>
      </c>
      <c r="D32" s="5">
        <v>3.0000000000000001E-3</v>
      </c>
      <c r="E32" s="5">
        <v>1E-3</v>
      </c>
      <c r="F32" s="5">
        <v>0</v>
      </c>
      <c r="G32" s="5">
        <v>5.0999999999999997E-2</v>
      </c>
      <c r="H32" s="5">
        <v>2.2669999999999999</v>
      </c>
      <c r="I32" s="5">
        <v>0.157</v>
      </c>
      <c r="J32" s="5">
        <v>0.75800000000000001</v>
      </c>
      <c r="K32" s="5">
        <v>0.47899999999999998</v>
      </c>
      <c r="L32" s="5">
        <v>0.17599999999999999</v>
      </c>
      <c r="M32" s="5">
        <v>1.466</v>
      </c>
    </row>
    <row r="33" spans="1:13" x14ac:dyDescent="0.2">
      <c r="A33" s="1">
        <v>39203</v>
      </c>
      <c r="B33" s="5">
        <v>0.35799999999999998</v>
      </c>
      <c r="C33" s="5">
        <v>7.9000000000000001E-2</v>
      </c>
      <c r="D33" s="5">
        <v>4.0000000000000001E-3</v>
      </c>
      <c r="E33" s="5">
        <v>1E-3</v>
      </c>
      <c r="F33" s="5">
        <v>0</v>
      </c>
      <c r="G33" s="5">
        <v>5.3999999999999999E-2</v>
      </c>
      <c r="H33" s="5">
        <v>2.3940000000000001</v>
      </c>
      <c r="I33" s="5">
        <v>0.17100000000000001</v>
      </c>
      <c r="J33" s="5">
        <v>0.76500000000000001</v>
      </c>
      <c r="K33" s="5">
        <v>0.48299999999999998</v>
      </c>
      <c r="L33" s="5">
        <v>0.17599999999999999</v>
      </c>
      <c r="M33" s="5">
        <v>1.5329999999999999</v>
      </c>
    </row>
    <row r="34" spans="1:13" x14ac:dyDescent="0.2">
      <c r="A34" s="1">
        <v>39234</v>
      </c>
      <c r="B34" s="5">
        <v>0.36299999999999999</v>
      </c>
      <c r="C34" s="5">
        <v>7.6999999999999999E-2</v>
      </c>
      <c r="D34" s="5">
        <v>4.0000000000000001E-3</v>
      </c>
      <c r="E34" s="5">
        <v>1E-3</v>
      </c>
      <c r="F34" s="5">
        <v>0</v>
      </c>
      <c r="G34" s="5">
        <v>5.5E-2</v>
      </c>
      <c r="H34" s="5">
        <v>2.4830000000000001</v>
      </c>
      <c r="I34" s="5">
        <v>0.193</v>
      </c>
      <c r="J34" s="5">
        <v>0.77</v>
      </c>
      <c r="K34" s="5">
        <v>0.47</v>
      </c>
      <c r="L34" s="5">
        <v>0.19</v>
      </c>
      <c r="M34" s="5">
        <v>1.5720000000000001</v>
      </c>
    </row>
    <row r="35" spans="1:13" x14ac:dyDescent="0.2">
      <c r="A35" s="1">
        <v>39264</v>
      </c>
      <c r="B35" s="5">
        <v>0.371</v>
      </c>
      <c r="C35" s="5">
        <v>7.6999999999999999E-2</v>
      </c>
      <c r="D35" s="5">
        <v>5.0000000000000001E-3</v>
      </c>
      <c r="E35" s="5">
        <v>1E-3</v>
      </c>
      <c r="F35" s="5">
        <v>0</v>
      </c>
      <c r="G35" s="5">
        <v>5.6000000000000001E-2</v>
      </c>
      <c r="H35" s="5">
        <v>2.5910000000000002</v>
      </c>
      <c r="I35" s="5">
        <v>0.22600000000000001</v>
      </c>
      <c r="J35" s="5">
        <v>0.75800000000000001</v>
      </c>
      <c r="K35" s="5">
        <v>0.47599999999999998</v>
      </c>
      <c r="L35" s="5">
        <v>0.21199999999999999</v>
      </c>
      <c r="M35" s="5">
        <v>1.621</v>
      </c>
    </row>
    <row r="36" spans="1:13" x14ac:dyDescent="0.2">
      <c r="A36" s="1">
        <v>39295</v>
      </c>
      <c r="B36" s="5">
        <v>0.379</v>
      </c>
      <c r="C36" s="5">
        <v>7.6999999999999999E-2</v>
      </c>
      <c r="D36" s="5">
        <v>6.0000000000000001E-3</v>
      </c>
      <c r="E36" s="5">
        <v>1E-3</v>
      </c>
      <c r="F36" s="5">
        <v>0</v>
      </c>
      <c r="G36" s="5">
        <v>5.7000000000000002E-2</v>
      </c>
      <c r="H36" s="5">
        <v>2.7810000000000001</v>
      </c>
      <c r="I36" s="5">
        <v>0.26100000000000001</v>
      </c>
      <c r="J36" s="5">
        <v>0.75800000000000001</v>
      </c>
      <c r="K36" s="5">
        <v>0.49099999999999999</v>
      </c>
      <c r="L36" s="5">
        <v>0.23300000000000001</v>
      </c>
      <c r="M36" s="5">
        <v>1.669</v>
      </c>
    </row>
    <row r="37" spans="1:13" x14ac:dyDescent="0.2">
      <c r="A37" s="1">
        <v>39326</v>
      </c>
      <c r="B37" s="5">
        <v>0.379</v>
      </c>
      <c r="C37" s="5">
        <v>7.9000000000000001E-2</v>
      </c>
      <c r="D37" s="5">
        <v>7.0000000000000001E-3</v>
      </c>
      <c r="E37" s="5">
        <v>1E-3</v>
      </c>
      <c r="F37" s="5">
        <v>0</v>
      </c>
      <c r="G37" s="5">
        <v>5.6000000000000001E-2</v>
      </c>
      <c r="H37" s="5">
        <v>2.847</v>
      </c>
      <c r="I37" s="5">
        <v>0.28899999999999998</v>
      </c>
      <c r="J37" s="5">
        <v>0.76500000000000001</v>
      </c>
      <c r="K37" s="5">
        <v>0.48899999999999999</v>
      </c>
      <c r="L37" s="5">
        <v>0.25900000000000001</v>
      </c>
      <c r="M37" s="5">
        <v>1.68</v>
      </c>
    </row>
    <row r="38" spans="1:13" x14ac:dyDescent="0.2">
      <c r="A38" s="1">
        <v>39356</v>
      </c>
      <c r="B38" s="5">
        <v>0.376</v>
      </c>
      <c r="C38" s="5">
        <v>7.9000000000000001E-2</v>
      </c>
      <c r="D38" s="5">
        <v>8.0000000000000002E-3</v>
      </c>
      <c r="E38" s="5">
        <v>1E-3</v>
      </c>
      <c r="F38" s="5">
        <v>0</v>
      </c>
      <c r="G38" s="5">
        <v>6.0999999999999999E-2</v>
      </c>
      <c r="H38" s="5">
        <v>2.952</v>
      </c>
      <c r="I38" s="5">
        <v>0.33</v>
      </c>
      <c r="J38" s="5">
        <v>0.74199999999999999</v>
      </c>
      <c r="K38" s="5">
        <v>0.48099999999999998</v>
      </c>
      <c r="L38" s="5">
        <v>0.28699999999999998</v>
      </c>
      <c r="M38" s="5">
        <v>1.726</v>
      </c>
    </row>
    <row r="39" spans="1:13" x14ac:dyDescent="0.2">
      <c r="A39" s="1">
        <v>39387</v>
      </c>
      <c r="B39" s="5">
        <v>0.375</v>
      </c>
      <c r="C39" s="5">
        <v>8.4000000000000005E-2</v>
      </c>
      <c r="D39" s="5">
        <v>8.9999999999999993E-3</v>
      </c>
      <c r="E39" s="5">
        <v>1E-3</v>
      </c>
      <c r="F39" s="5">
        <v>0</v>
      </c>
      <c r="G39" s="5">
        <v>5.8999999999999997E-2</v>
      </c>
      <c r="H39" s="5">
        <v>3.0859999999999999</v>
      </c>
      <c r="I39" s="5">
        <v>0.378</v>
      </c>
      <c r="J39" s="5">
        <v>0.748</v>
      </c>
      <c r="K39" s="5">
        <v>0.497</v>
      </c>
      <c r="L39" s="5">
        <v>0.29799999999999999</v>
      </c>
      <c r="M39" s="5">
        <v>1.794</v>
      </c>
    </row>
    <row r="40" spans="1:13" x14ac:dyDescent="0.2">
      <c r="A40" s="1">
        <v>39417</v>
      </c>
      <c r="B40" s="5">
        <v>0.36899999999999999</v>
      </c>
      <c r="C40" s="5">
        <v>8.5999999999999993E-2</v>
      </c>
      <c r="D40" s="5">
        <v>1.0999999999999999E-2</v>
      </c>
      <c r="E40" s="5">
        <v>1E-3</v>
      </c>
      <c r="F40" s="5">
        <v>0</v>
      </c>
      <c r="G40" s="5">
        <v>6.0999999999999999E-2</v>
      </c>
      <c r="H40" s="5">
        <v>3.181</v>
      </c>
      <c r="I40" s="5">
        <v>0.40699999999999997</v>
      </c>
      <c r="J40" s="5">
        <v>0.72399999999999998</v>
      </c>
      <c r="K40" s="5">
        <v>0.47599999999999998</v>
      </c>
      <c r="L40" s="5">
        <v>0.32600000000000001</v>
      </c>
      <c r="M40" s="5">
        <v>1.8080000000000001</v>
      </c>
    </row>
    <row r="41" spans="1:13" x14ac:dyDescent="0.2">
      <c r="A41" s="1">
        <v>39448</v>
      </c>
      <c r="B41" s="5">
        <v>0.37</v>
      </c>
      <c r="C41" s="5">
        <v>8.7999999999999995E-2</v>
      </c>
      <c r="D41" s="5">
        <v>1.4999999999999999E-2</v>
      </c>
      <c r="E41" s="5">
        <v>1E-3</v>
      </c>
      <c r="F41" s="5">
        <v>0</v>
      </c>
      <c r="G41" s="5">
        <v>5.2999999999999999E-2</v>
      </c>
      <c r="H41" s="5">
        <v>3.3570000000000002</v>
      </c>
      <c r="I41" s="5">
        <v>0.438</v>
      </c>
      <c r="J41" s="5">
        <v>0.73099999999999998</v>
      </c>
      <c r="K41" s="5">
        <v>0.45900000000000002</v>
      </c>
      <c r="L41" s="5">
        <v>0.34799999999999998</v>
      </c>
      <c r="M41" s="5">
        <v>1.8380000000000001</v>
      </c>
    </row>
    <row r="42" spans="1:13" x14ac:dyDescent="0.2">
      <c r="A42" s="1">
        <v>39479</v>
      </c>
      <c r="B42" s="5">
        <v>0.38100000000000001</v>
      </c>
      <c r="C42" s="5">
        <v>8.4000000000000005E-2</v>
      </c>
      <c r="D42" s="5">
        <v>1.7999999999999999E-2</v>
      </c>
      <c r="E42" s="5">
        <v>1E-3</v>
      </c>
      <c r="F42" s="5">
        <v>0</v>
      </c>
      <c r="G42" s="5">
        <v>5.1999999999999998E-2</v>
      </c>
      <c r="H42" s="5">
        <v>3.46</v>
      </c>
      <c r="I42" s="5">
        <v>0.496</v>
      </c>
      <c r="J42" s="5">
        <v>0.752</v>
      </c>
      <c r="K42" s="5">
        <v>0.48699999999999999</v>
      </c>
      <c r="L42" s="5">
        <v>0.36699999999999999</v>
      </c>
      <c r="M42" s="5">
        <v>1.901</v>
      </c>
    </row>
    <row r="43" spans="1:13" x14ac:dyDescent="0.2">
      <c r="A43" s="1">
        <v>39508</v>
      </c>
      <c r="B43" s="5">
        <v>0.38800000000000001</v>
      </c>
      <c r="C43" s="5">
        <v>8.5999999999999993E-2</v>
      </c>
      <c r="D43" s="5">
        <v>0.02</v>
      </c>
      <c r="E43" s="5">
        <v>1E-3</v>
      </c>
      <c r="F43" s="5">
        <v>0</v>
      </c>
      <c r="G43" s="5">
        <v>5.3999999999999999E-2</v>
      </c>
      <c r="H43" s="5">
        <v>3.5249999999999999</v>
      </c>
      <c r="I43" s="5">
        <v>0.56699999999999995</v>
      </c>
      <c r="J43" s="5">
        <v>0.73599999999999999</v>
      </c>
      <c r="K43" s="5">
        <v>0.51</v>
      </c>
      <c r="L43" s="5">
        <v>0.39800000000000002</v>
      </c>
      <c r="M43" s="5">
        <v>1.9890000000000001</v>
      </c>
    </row>
    <row r="44" spans="1:13" x14ac:dyDescent="0.2">
      <c r="A44" s="1">
        <v>39539</v>
      </c>
      <c r="B44" s="5">
        <v>0.38500000000000001</v>
      </c>
      <c r="C44" s="5">
        <v>0.10199999999999999</v>
      </c>
      <c r="D44" s="5">
        <v>2.1000000000000001E-2</v>
      </c>
      <c r="E44" s="5">
        <v>1E-3</v>
      </c>
      <c r="F44" s="5">
        <v>1E-3</v>
      </c>
      <c r="G44" s="5">
        <v>5.8000000000000003E-2</v>
      </c>
      <c r="H44" s="5">
        <v>3.5910000000000002</v>
      </c>
      <c r="I44" s="5">
        <v>0.60099999999999998</v>
      </c>
      <c r="J44" s="5">
        <v>0.752</v>
      </c>
      <c r="K44" s="5">
        <v>0.52400000000000002</v>
      </c>
      <c r="L44" s="5">
        <v>0.439</v>
      </c>
      <c r="M44" s="5">
        <v>2.0139999999999998</v>
      </c>
    </row>
    <row r="45" spans="1:13" x14ac:dyDescent="0.2">
      <c r="A45" s="1">
        <v>39569</v>
      </c>
      <c r="B45" s="5">
        <v>0.39900000000000002</v>
      </c>
      <c r="C45" s="5">
        <v>0.106</v>
      </c>
      <c r="D45" s="5">
        <v>2.3E-2</v>
      </c>
      <c r="E45" s="5">
        <v>1E-3</v>
      </c>
      <c r="F45" s="5">
        <v>1E-3</v>
      </c>
      <c r="G45" s="5">
        <v>6.2E-2</v>
      </c>
      <c r="H45" s="5">
        <v>3.7330000000000001</v>
      </c>
      <c r="I45" s="5">
        <v>0.63600000000000001</v>
      </c>
      <c r="J45" s="5">
        <v>0.75</v>
      </c>
      <c r="K45" s="5">
        <v>0.53100000000000003</v>
      </c>
      <c r="L45" s="5">
        <v>0.48199999999999998</v>
      </c>
      <c r="M45" s="5">
        <v>2.056</v>
      </c>
    </row>
    <row r="46" spans="1:13" x14ac:dyDescent="0.2">
      <c r="A46" s="1">
        <v>39600</v>
      </c>
      <c r="B46" s="5">
        <v>0.39200000000000002</v>
      </c>
      <c r="C46" s="5">
        <v>0.108</v>
      </c>
      <c r="D46" s="5">
        <v>2.5999999999999999E-2</v>
      </c>
      <c r="E46" s="5">
        <v>1E-3</v>
      </c>
      <c r="F46" s="5">
        <v>1E-3</v>
      </c>
      <c r="G46" s="5">
        <v>6.3E-2</v>
      </c>
      <c r="H46" s="5">
        <v>3.7669999999999999</v>
      </c>
      <c r="I46" s="5">
        <v>0.68500000000000005</v>
      </c>
      <c r="J46" s="5">
        <v>0.74299999999999999</v>
      </c>
      <c r="K46" s="5">
        <v>0.53600000000000003</v>
      </c>
      <c r="L46" s="5">
        <v>0.51900000000000002</v>
      </c>
      <c r="M46" s="5">
        <v>2.1230000000000002</v>
      </c>
    </row>
    <row r="47" spans="1:13" x14ac:dyDescent="0.2">
      <c r="A47" s="1">
        <v>39630</v>
      </c>
      <c r="B47" s="5">
        <v>0.41499999999999998</v>
      </c>
      <c r="C47" s="5">
        <v>0.122</v>
      </c>
      <c r="D47" s="5">
        <v>2.7E-2</v>
      </c>
      <c r="E47" s="5">
        <v>1E-3</v>
      </c>
      <c r="F47" s="5">
        <v>0</v>
      </c>
      <c r="G47" s="5">
        <v>6.5000000000000002E-2</v>
      </c>
      <c r="H47" s="5">
        <v>3.8650000000000002</v>
      </c>
      <c r="I47" s="5">
        <v>0.73899999999999999</v>
      </c>
      <c r="J47" s="5">
        <v>0.72899999999999998</v>
      </c>
      <c r="K47" s="5">
        <v>0.53300000000000003</v>
      </c>
      <c r="L47" s="5">
        <v>0.56399999999999995</v>
      </c>
      <c r="M47" s="5">
        <v>2.19</v>
      </c>
    </row>
    <row r="48" spans="1:13" x14ac:dyDescent="0.2">
      <c r="A48" s="1">
        <v>39661</v>
      </c>
      <c r="B48" s="5">
        <v>0.41899999999999998</v>
      </c>
      <c r="C48" s="5">
        <v>0.13200000000000001</v>
      </c>
      <c r="D48" s="5">
        <v>2.8000000000000001E-2</v>
      </c>
      <c r="E48" s="5">
        <v>1E-3</v>
      </c>
      <c r="F48" s="5">
        <v>0</v>
      </c>
      <c r="G48" s="5">
        <v>6.8000000000000005E-2</v>
      </c>
      <c r="H48" s="5">
        <v>4.0010000000000003</v>
      </c>
      <c r="I48" s="5">
        <v>0.79400000000000004</v>
      </c>
      <c r="J48" s="5">
        <v>0.72099999999999997</v>
      </c>
      <c r="K48" s="5">
        <v>0.54500000000000004</v>
      </c>
      <c r="L48" s="5">
        <v>0.58599999999999997</v>
      </c>
      <c r="M48" s="5">
        <v>2.2530000000000001</v>
      </c>
    </row>
    <row r="49" spans="1:13" x14ac:dyDescent="0.2">
      <c r="A49" s="1">
        <v>39692</v>
      </c>
      <c r="B49" s="5">
        <v>0.34</v>
      </c>
      <c r="C49" s="5">
        <v>0.16</v>
      </c>
      <c r="D49" s="5">
        <v>3.1E-2</v>
      </c>
      <c r="E49" s="5">
        <v>1E-3</v>
      </c>
      <c r="F49" s="5">
        <v>1E-3</v>
      </c>
      <c r="G49" s="5">
        <v>6.9000000000000006E-2</v>
      </c>
      <c r="H49" s="5">
        <v>4.0460000000000003</v>
      </c>
      <c r="I49" s="5">
        <v>0.877</v>
      </c>
      <c r="J49" s="5">
        <v>0.71699999999999997</v>
      </c>
      <c r="K49" s="5">
        <v>0.55000000000000004</v>
      </c>
      <c r="L49" s="5">
        <v>0.61899999999999999</v>
      </c>
      <c r="M49" s="5">
        <v>2.3410000000000002</v>
      </c>
    </row>
    <row r="50" spans="1:13" x14ac:dyDescent="0.2">
      <c r="A50" s="1">
        <v>39722</v>
      </c>
      <c r="B50" s="5">
        <v>0.39700000000000002</v>
      </c>
      <c r="C50" s="5">
        <v>0.21099999999999999</v>
      </c>
      <c r="D50" s="5">
        <v>4.3999999999999997E-2</v>
      </c>
      <c r="E50" s="5">
        <v>1E-3</v>
      </c>
      <c r="F50" s="5">
        <v>4.0000000000000001E-3</v>
      </c>
      <c r="G50" s="5">
        <v>7.6999999999999999E-2</v>
      </c>
      <c r="H50" s="5">
        <v>4.1970000000000001</v>
      </c>
      <c r="I50" s="5">
        <v>0.90500000000000003</v>
      </c>
      <c r="J50" s="5">
        <v>0.67900000000000005</v>
      </c>
      <c r="K50" s="5">
        <v>0.54400000000000004</v>
      </c>
      <c r="L50" s="5">
        <v>0.63700000000000001</v>
      </c>
      <c r="M50" s="5">
        <v>2.3610000000000002</v>
      </c>
    </row>
    <row r="51" spans="1:13" x14ac:dyDescent="0.2">
      <c r="A51" s="1">
        <v>39753</v>
      </c>
      <c r="B51" s="5">
        <v>0.42899999999999999</v>
      </c>
      <c r="C51" s="5">
        <v>0.26700000000000002</v>
      </c>
      <c r="D51" s="5">
        <v>6.0999999999999999E-2</v>
      </c>
      <c r="E51" s="5">
        <v>1E-3</v>
      </c>
      <c r="F51" s="5">
        <v>5.0000000000000001E-3</v>
      </c>
      <c r="G51" s="5">
        <v>0.08</v>
      </c>
      <c r="H51" s="5">
        <v>4.2670000000000003</v>
      </c>
      <c r="I51" s="5">
        <v>0.95599999999999996</v>
      </c>
      <c r="J51" s="5">
        <v>0.7</v>
      </c>
      <c r="K51" s="5">
        <v>0.56000000000000005</v>
      </c>
      <c r="L51" s="5">
        <v>0.68300000000000005</v>
      </c>
      <c r="M51" s="5">
        <v>2.3980000000000001</v>
      </c>
    </row>
    <row r="52" spans="1:13" x14ac:dyDescent="0.2">
      <c r="A52" s="1">
        <v>39783</v>
      </c>
      <c r="B52" s="5">
        <v>0.434</v>
      </c>
      <c r="C52" s="5">
        <v>0.36699999999999999</v>
      </c>
      <c r="D52" s="5">
        <v>7.3999999999999996E-2</v>
      </c>
      <c r="E52" s="5">
        <v>1E-3</v>
      </c>
      <c r="F52" s="5">
        <v>4.0000000000000001E-3</v>
      </c>
      <c r="G52" s="5">
        <v>6.6000000000000003E-2</v>
      </c>
      <c r="H52" s="5">
        <v>4.2969999999999997</v>
      </c>
      <c r="I52" s="5">
        <v>1.0389999999999999</v>
      </c>
      <c r="J52" s="5">
        <v>0.747</v>
      </c>
      <c r="K52" s="5">
        <v>0.53300000000000003</v>
      </c>
      <c r="L52" s="5">
        <v>0.73399999999999999</v>
      </c>
      <c r="M52" s="5">
        <v>2.476</v>
      </c>
    </row>
    <row r="53" spans="1:13" x14ac:dyDescent="0.2">
      <c r="A53" s="1">
        <v>39814</v>
      </c>
      <c r="B53" s="5">
        <v>0.437</v>
      </c>
      <c r="C53" s="5">
        <v>0.41499999999999998</v>
      </c>
      <c r="D53" s="5">
        <v>7.9000000000000001E-2</v>
      </c>
      <c r="E53" s="5">
        <v>1E-3</v>
      </c>
      <c r="F53" s="5">
        <v>5.0000000000000001E-3</v>
      </c>
      <c r="G53" s="5">
        <v>7.1999999999999995E-2</v>
      </c>
      <c r="H53" s="5">
        <v>4.3319999999999999</v>
      </c>
      <c r="I53" s="5">
        <v>1.1140000000000001</v>
      </c>
      <c r="J53" s="5">
        <v>0.74099999999999999</v>
      </c>
      <c r="K53" s="5">
        <v>0.53800000000000003</v>
      </c>
      <c r="L53" s="5">
        <v>0.77200000000000002</v>
      </c>
      <c r="M53" s="5">
        <v>2.5539999999999998</v>
      </c>
    </row>
    <row r="54" spans="1:13" x14ac:dyDescent="0.2">
      <c r="A54" s="1">
        <v>39845</v>
      </c>
      <c r="B54" s="5">
        <v>0.44600000000000001</v>
      </c>
      <c r="C54" s="5">
        <v>0.497</v>
      </c>
      <c r="D54" s="5">
        <v>9.9000000000000005E-2</v>
      </c>
      <c r="E54" s="5">
        <v>1E-3</v>
      </c>
      <c r="F54" s="5">
        <v>8.0000000000000002E-3</v>
      </c>
      <c r="G54" s="5">
        <v>7.4999999999999997E-2</v>
      </c>
      <c r="H54" s="5">
        <v>4.43</v>
      </c>
      <c r="I54" s="5">
        <v>1.135</v>
      </c>
      <c r="J54" s="5">
        <v>0.746</v>
      </c>
      <c r="K54" s="5">
        <v>0.55500000000000005</v>
      </c>
      <c r="L54" s="5">
        <v>0.80700000000000005</v>
      </c>
      <c r="M54" s="5">
        <v>2.5960000000000001</v>
      </c>
    </row>
    <row r="55" spans="1:13" x14ac:dyDescent="0.2">
      <c r="A55" s="1">
        <v>39873</v>
      </c>
      <c r="B55" s="5">
        <v>0.45400000000000001</v>
      </c>
      <c r="C55" s="5">
        <v>0.59599999999999997</v>
      </c>
      <c r="D55" s="5">
        <v>0.109</v>
      </c>
      <c r="E55" s="5">
        <v>1E-3</v>
      </c>
      <c r="F55" s="5">
        <v>0.01</v>
      </c>
      <c r="G55" s="5">
        <v>7.9000000000000001E-2</v>
      </c>
      <c r="H55" s="5">
        <v>4.4530000000000003</v>
      </c>
      <c r="I55" s="5">
        <v>1.2</v>
      </c>
      <c r="J55" s="5">
        <v>0.70299999999999996</v>
      </c>
      <c r="K55" s="5">
        <v>0.56599999999999995</v>
      </c>
      <c r="L55" s="5">
        <v>0.83199999999999996</v>
      </c>
      <c r="M55" s="5">
        <v>2.605</v>
      </c>
    </row>
    <row r="56" spans="1:13" x14ac:dyDescent="0.2">
      <c r="A56" s="1">
        <v>39904</v>
      </c>
      <c r="B56" s="5">
        <v>0.45200000000000001</v>
      </c>
      <c r="C56" s="5">
        <v>0.75</v>
      </c>
      <c r="D56" s="5">
        <v>0.13500000000000001</v>
      </c>
      <c r="E56" s="5">
        <v>1E-3</v>
      </c>
      <c r="F56" s="5">
        <v>1.2E-2</v>
      </c>
      <c r="G56" s="5">
        <v>8.4000000000000005E-2</v>
      </c>
      <c r="H56" s="5">
        <v>4.41</v>
      </c>
      <c r="I56" s="5">
        <v>1.2869999999999999</v>
      </c>
      <c r="J56" s="5">
        <v>0.69699999999999995</v>
      </c>
      <c r="K56" s="5">
        <v>0.54200000000000004</v>
      </c>
      <c r="L56" s="5">
        <v>0.83799999999999997</v>
      </c>
      <c r="M56" s="5">
        <v>2.71</v>
      </c>
    </row>
    <row r="57" spans="1:13" x14ac:dyDescent="0.2">
      <c r="A57" s="1">
        <v>39934</v>
      </c>
      <c r="B57" s="5">
        <v>0.46300000000000002</v>
      </c>
      <c r="C57" s="5">
        <v>0.89200000000000002</v>
      </c>
      <c r="D57" s="5">
        <v>0.14699999999999999</v>
      </c>
      <c r="E57" s="5">
        <v>1E-3</v>
      </c>
      <c r="F57" s="5">
        <v>1.7999999999999999E-2</v>
      </c>
      <c r="G57" s="5">
        <v>8.5999999999999993E-2</v>
      </c>
      <c r="H57" s="5">
        <v>4.3280000000000003</v>
      </c>
      <c r="I57" s="5">
        <v>1.349</v>
      </c>
      <c r="J57" s="5">
        <v>0.71299999999999997</v>
      </c>
      <c r="K57" s="5">
        <v>0.55300000000000005</v>
      </c>
      <c r="L57" s="5">
        <v>0.83699999999999997</v>
      </c>
      <c r="M57" s="5">
        <v>2.7690000000000001</v>
      </c>
    </row>
    <row r="58" spans="1:13" x14ac:dyDescent="0.2">
      <c r="A58" s="1">
        <v>39965</v>
      </c>
      <c r="B58" s="5">
        <v>0.45800000000000002</v>
      </c>
      <c r="C58" s="5">
        <v>1.056</v>
      </c>
      <c r="D58" s="5">
        <v>0.16800000000000001</v>
      </c>
      <c r="E58" s="5">
        <v>1E-3</v>
      </c>
      <c r="F58" s="5">
        <v>2.1999999999999999E-2</v>
      </c>
      <c r="G58" s="5">
        <v>8.7999999999999995E-2</v>
      </c>
      <c r="H58" s="5">
        <v>4.2670000000000003</v>
      </c>
      <c r="I58" s="5">
        <v>1.4239999999999999</v>
      </c>
      <c r="J58" s="5">
        <v>0.72099999999999997</v>
      </c>
      <c r="K58" s="5">
        <v>0.54600000000000004</v>
      </c>
      <c r="L58" s="5">
        <v>0.85099999999999998</v>
      </c>
      <c r="M58" s="5">
        <v>2.8079999999999998</v>
      </c>
    </row>
    <row r="59" spans="1:13" x14ac:dyDescent="0.2">
      <c r="A59" s="1">
        <v>39995</v>
      </c>
      <c r="B59" s="5">
        <v>0.45100000000000001</v>
      </c>
      <c r="C59" s="5">
        <v>1.1919999999999999</v>
      </c>
      <c r="D59" s="5">
        <v>0.36599999999999999</v>
      </c>
      <c r="E59" s="5">
        <v>1E-3</v>
      </c>
      <c r="F59" s="5">
        <v>3.1E-2</v>
      </c>
      <c r="G59" s="5">
        <v>9.2999999999999999E-2</v>
      </c>
      <c r="H59" s="5">
        <v>4.2190000000000003</v>
      </c>
      <c r="I59" s="5">
        <v>1.39</v>
      </c>
      <c r="J59" s="5">
        <v>0.71099999999999997</v>
      </c>
      <c r="K59" s="5">
        <v>0.54200000000000004</v>
      </c>
      <c r="L59" s="5">
        <v>0.871</v>
      </c>
      <c r="M59" s="5">
        <v>2.7789999999999999</v>
      </c>
    </row>
    <row r="60" spans="1:13" x14ac:dyDescent="0.2">
      <c r="A60" s="1">
        <v>40026</v>
      </c>
      <c r="B60" s="5">
        <v>0.45400000000000001</v>
      </c>
      <c r="C60" s="5">
        <v>1.3979999999999999</v>
      </c>
      <c r="D60" s="5">
        <v>0.36599999999999999</v>
      </c>
      <c r="E60" s="5">
        <v>1E-3</v>
      </c>
      <c r="F60" s="5">
        <v>0.04</v>
      </c>
      <c r="G60" s="5">
        <v>9.6000000000000002E-2</v>
      </c>
      <c r="H60" s="5">
        <v>4.1509999999999998</v>
      </c>
      <c r="I60" s="5">
        <v>1.597</v>
      </c>
      <c r="J60" s="5">
        <v>0.70599999999999996</v>
      </c>
      <c r="K60" s="5">
        <v>0.54900000000000004</v>
      </c>
      <c r="L60" s="5">
        <v>0.84</v>
      </c>
      <c r="M60" s="5">
        <v>2.976</v>
      </c>
    </row>
    <row r="61" spans="1:13" x14ac:dyDescent="0.2">
      <c r="A61" s="1">
        <v>40057</v>
      </c>
      <c r="B61" s="5">
        <v>0.46500000000000002</v>
      </c>
      <c r="C61" s="5">
        <v>1.591</v>
      </c>
      <c r="D61" s="5">
        <v>0.36799999999999999</v>
      </c>
      <c r="E61" s="5">
        <v>1E-3</v>
      </c>
      <c r="F61" s="5">
        <v>5.0999999999999997E-2</v>
      </c>
      <c r="G61" s="5">
        <v>9.8000000000000004E-2</v>
      </c>
      <c r="H61" s="5">
        <v>4.0910000000000002</v>
      </c>
      <c r="I61" s="5">
        <v>1.1419999999999999</v>
      </c>
      <c r="J61" s="5">
        <v>0.66</v>
      </c>
      <c r="K61" s="5">
        <v>0.54700000000000004</v>
      </c>
      <c r="L61" s="5">
        <v>0.83399999999999996</v>
      </c>
      <c r="M61" s="5">
        <v>2.5350000000000001</v>
      </c>
    </row>
    <row r="62" spans="1:13" x14ac:dyDescent="0.2">
      <c r="A62" s="1">
        <v>40087</v>
      </c>
      <c r="B62" s="5">
        <v>0.47</v>
      </c>
      <c r="C62" s="5">
        <v>1.8640000000000001</v>
      </c>
      <c r="D62" s="5">
        <v>0.36799999999999999</v>
      </c>
      <c r="E62" s="5">
        <v>1E-3</v>
      </c>
      <c r="F62" s="5">
        <v>7.2999999999999995E-2</v>
      </c>
      <c r="G62" s="5">
        <v>9.5000000000000001E-2</v>
      </c>
      <c r="H62" s="5">
        <v>4.117</v>
      </c>
      <c r="I62" s="5">
        <v>1.589</v>
      </c>
      <c r="J62" s="5">
        <v>0.67300000000000004</v>
      </c>
      <c r="K62" s="5">
        <v>0.52900000000000003</v>
      </c>
      <c r="L62" s="5">
        <v>0.879</v>
      </c>
      <c r="M62" s="5">
        <v>2.9660000000000002</v>
      </c>
    </row>
    <row r="63" spans="1:13" x14ac:dyDescent="0.2">
      <c r="A63" s="1">
        <v>40118</v>
      </c>
      <c r="B63" s="5">
        <v>0.47599999999999998</v>
      </c>
      <c r="C63" s="5">
        <v>2.1309999999999998</v>
      </c>
      <c r="D63" s="5">
        <v>0.376</v>
      </c>
      <c r="E63" s="5">
        <v>1E-3</v>
      </c>
      <c r="F63" s="5">
        <v>0.106</v>
      </c>
      <c r="G63" s="5">
        <v>9.8000000000000004E-2</v>
      </c>
      <c r="H63" s="5">
        <v>4.1020000000000003</v>
      </c>
      <c r="I63" s="5">
        <v>1.7769999999999999</v>
      </c>
      <c r="J63" s="5">
        <v>0.67800000000000005</v>
      </c>
      <c r="K63" s="5">
        <v>0.53800000000000003</v>
      </c>
      <c r="L63" s="5">
        <v>0.90900000000000003</v>
      </c>
      <c r="M63" s="5">
        <v>3.1509999999999998</v>
      </c>
    </row>
    <row r="64" spans="1:13" x14ac:dyDescent="0.2">
      <c r="A64" s="1">
        <v>40148</v>
      </c>
      <c r="B64" s="5">
        <v>0.46600000000000003</v>
      </c>
      <c r="C64" s="5">
        <v>2.1840000000000002</v>
      </c>
      <c r="D64" s="5">
        <v>0.38200000000000001</v>
      </c>
      <c r="E64" s="5">
        <v>1E-3</v>
      </c>
      <c r="F64" s="5">
        <v>0.105</v>
      </c>
      <c r="G64" s="5">
        <v>9.6000000000000002E-2</v>
      </c>
      <c r="H64" s="5">
        <v>4.0839999999999996</v>
      </c>
      <c r="I64" s="5">
        <v>1.8169999999999999</v>
      </c>
      <c r="J64" s="5">
        <v>0.64600000000000002</v>
      </c>
      <c r="K64" s="5">
        <v>0.52600000000000002</v>
      </c>
      <c r="L64" s="5">
        <v>0.93300000000000005</v>
      </c>
      <c r="M64" s="5">
        <v>3.149</v>
      </c>
    </row>
    <row r="65" spans="1:13" x14ac:dyDescent="0.2">
      <c r="A65" s="1">
        <v>40179</v>
      </c>
      <c r="B65" s="5">
        <v>0.47299999999999998</v>
      </c>
      <c r="C65" s="5">
        <v>2.444</v>
      </c>
      <c r="D65" s="5">
        <v>0.438</v>
      </c>
      <c r="E65" s="5">
        <v>1E-3</v>
      </c>
      <c r="F65" s="5">
        <v>0.115</v>
      </c>
      <c r="G65" s="5">
        <v>0.107</v>
      </c>
      <c r="H65" s="5">
        <v>4.125</v>
      </c>
      <c r="I65" s="5">
        <v>1.8120000000000001</v>
      </c>
      <c r="J65" s="5">
        <v>0.63300000000000001</v>
      </c>
      <c r="K65" s="5">
        <v>0.54300000000000004</v>
      </c>
      <c r="L65" s="5">
        <v>0.96499999999999997</v>
      </c>
      <c r="M65" s="5">
        <v>3.1360000000000001</v>
      </c>
    </row>
    <row r="66" spans="1:13" x14ac:dyDescent="0.2">
      <c r="A66" s="1">
        <v>40210</v>
      </c>
      <c r="B66" s="5">
        <v>0.495</v>
      </c>
      <c r="C66" s="5">
        <v>2.657</v>
      </c>
      <c r="D66" s="5">
        <v>0.52200000000000002</v>
      </c>
      <c r="E66" s="5">
        <v>1E-3</v>
      </c>
      <c r="F66" s="5">
        <v>0.123</v>
      </c>
      <c r="G66" s="5">
        <v>0.114</v>
      </c>
      <c r="H66" s="5">
        <v>4.1609999999999996</v>
      </c>
      <c r="I66" s="5">
        <v>1.839</v>
      </c>
      <c r="J66" s="5">
        <v>0.63600000000000001</v>
      </c>
      <c r="K66" s="5">
        <v>0.55100000000000005</v>
      </c>
      <c r="L66" s="5">
        <v>1.008</v>
      </c>
      <c r="M66" s="5">
        <v>3.2290000000000001</v>
      </c>
    </row>
    <row r="67" spans="1:13" x14ac:dyDescent="0.2">
      <c r="A67" s="1">
        <v>40238</v>
      </c>
      <c r="B67" s="5">
        <v>0.501</v>
      </c>
      <c r="C67" s="5">
        <v>3.0249999999999999</v>
      </c>
      <c r="D67" s="5">
        <v>0.61199999999999999</v>
      </c>
      <c r="E67" s="5">
        <v>1E-3</v>
      </c>
      <c r="F67" s="5">
        <v>0.13500000000000001</v>
      </c>
      <c r="G67" s="5">
        <v>0.121</v>
      </c>
      <c r="H67" s="5">
        <v>4.2549999999999999</v>
      </c>
      <c r="I67" s="5">
        <v>1.8959999999999999</v>
      </c>
      <c r="J67" s="5">
        <v>0.61399999999999999</v>
      </c>
      <c r="K67" s="5">
        <v>0.55400000000000005</v>
      </c>
      <c r="L67" s="5">
        <v>1.0209999999999999</v>
      </c>
      <c r="M67" s="5">
        <v>3.371</v>
      </c>
    </row>
    <row r="68" spans="1:13" x14ac:dyDescent="0.2">
      <c r="A68" s="1">
        <v>40269</v>
      </c>
      <c r="B68" s="5">
        <v>0.51300000000000001</v>
      </c>
      <c r="C68" s="5">
        <v>3.1190000000000002</v>
      </c>
      <c r="D68" s="5">
        <v>0.72399999999999998</v>
      </c>
      <c r="E68" s="5">
        <v>1E-3</v>
      </c>
      <c r="F68" s="5">
        <v>0.151</v>
      </c>
      <c r="G68" s="5">
        <v>0.127</v>
      </c>
      <c r="H68" s="5">
        <v>4.101</v>
      </c>
      <c r="I68" s="5">
        <v>2</v>
      </c>
      <c r="J68" s="5">
        <v>0.625</v>
      </c>
      <c r="K68" s="5">
        <v>0.56399999999999995</v>
      </c>
      <c r="L68" s="5">
        <v>1.018</v>
      </c>
      <c r="M68" s="5">
        <v>3.4590000000000001</v>
      </c>
    </row>
    <row r="69" spans="1:13" x14ac:dyDescent="0.2">
      <c r="A69" s="1">
        <v>40299</v>
      </c>
      <c r="B69" s="5">
        <v>0.53900000000000003</v>
      </c>
      <c r="C69" s="5">
        <v>3.3319999999999999</v>
      </c>
      <c r="D69" s="5">
        <v>0.86799999999999999</v>
      </c>
      <c r="E69" s="5">
        <v>1E-3</v>
      </c>
      <c r="F69" s="5">
        <v>0.185</v>
      </c>
      <c r="G69" s="5">
        <v>0.13600000000000001</v>
      </c>
      <c r="H69" s="5">
        <v>4.3559999999999999</v>
      </c>
      <c r="I69" s="5">
        <v>2.0289999999999999</v>
      </c>
      <c r="J69" s="5">
        <v>0.622</v>
      </c>
      <c r="K69" s="5">
        <v>0.57099999999999995</v>
      </c>
      <c r="L69" s="5">
        <v>1.133</v>
      </c>
      <c r="M69" s="5">
        <v>3.4729999999999999</v>
      </c>
    </row>
    <row r="70" spans="1:13" x14ac:dyDescent="0.2">
      <c r="A70" s="1">
        <v>40330</v>
      </c>
      <c r="B70" s="5">
        <v>0.54600000000000004</v>
      </c>
      <c r="C70" s="5">
        <v>3.6789999999999998</v>
      </c>
      <c r="D70" s="5">
        <v>0.96199999999999997</v>
      </c>
      <c r="E70" s="5">
        <v>1E-3</v>
      </c>
      <c r="F70" s="5">
        <v>0.22600000000000001</v>
      </c>
      <c r="G70" s="5">
        <v>0.14299999999999999</v>
      </c>
      <c r="H70" s="5">
        <v>4.327</v>
      </c>
      <c r="I70" s="5">
        <v>2.0720000000000001</v>
      </c>
      <c r="J70" s="5">
        <v>0.625</v>
      </c>
      <c r="K70" s="5">
        <v>0.56100000000000005</v>
      </c>
      <c r="L70" s="5">
        <v>1.0900000000000001</v>
      </c>
      <c r="M70" s="5">
        <v>3.528</v>
      </c>
    </row>
    <row r="71" spans="1:13" x14ac:dyDescent="0.2">
      <c r="A71" s="1">
        <v>40360</v>
      </c>
      <c r="B71" s="5">
        <v>0.56299999999999994</v>
      </c>
      <c r="C71" s="5">
        <v>3.9569999999999999</v>
      </c>
      <c r="D71" s="5">
        <v>1.0549999999999999</v>
      </c>
      <c r="E71" s="5">
        <v>1E-3</v>
      </c>
      <c r="F71" s="5">
        <v>0.23799999999999999</v>
      </c>
      <c r="G71" s="5">
        <v>0.151</v>
      </c>
      <c r="H71" s="5">
        <v>4.4420000000000002</v>
      </c>
      <c r="I71" s="5">
        <v>2.1419999999999999</v>
      </c>
      <c r="J71" s="5">
        <v>0.63200000000000001</v>
      </c>
      <c r="K71" s="5">
        <v>0.52300000000000002</v>
      </c>
      <c r="L71" s="5">
        <v>1.0980000000000001</v>
      </c>
      <c r="M71" s="5">
        <v>3.6560000000000001</v>
      </c>
    </row>
    <row r="72" spans="1:13" x14ac:dyDescent="0.2">
      <c r="A72" s="1">
        <v>40391</v>
      </c>
      <c r="B72" s="5">
        <v>0.56999999999999995</v>
      </c>
      <c r="C72" s="5">
        <v>4.1829999999999998</v>
      </c>
      <c r="D72" s="5">
        <v>1.1890000000000001</v>
      </c>
      <c r="E72" s="5">
        <v>1E-3</v>
      </c>
      <c r="F72" s="5">
        <v>0.26900000000000002</v>
      </c>
      <c r="G72" s="5">
        <v>0.155</v>
      </c>
      <c r="H72" s="5">
        <v>4.4960000000000004</v>
      </c>
      <c r="I72" s="5">
        <v>2.23</v>
      </c>
      <c r="J72" s="5">
        <v>0.62</v>
      </c>
      <c r="K72" s="5">
        <v>0.57499999999999996</v>
      </c>
      <c r="L72" s="5">
        <v>1.0589999999999999</v>
      </c>
      <c r="M72" s="5">
        <v>3.7280000000000002</v>
      </c>
    </row>
    <row r="73" spans="1:13" x14ac:dyDescent="0.2">
      <c r="A73" s="1">
        <v>40422</v>
      </c>
      <c r="B73" s="5">
        <v>0.57399999999999995</v>
      </c>
      <c r="C73" s="5">
        <v>4.3840000000000003</v>
      </c>
      <c r="D73" s="5">
        <v>1.357</v>
      </c>
      <c r="E73" s="5">
        <v>1E-3</v>
      </c>
      <c r="F73" s="5">
        <v>0.309</v>
      </c>
      <c r="G73" s="5">
        <v>0.16700000000000001</v>
      </c>
      <c r="H73" s="5">
        <v>4.6459999999999999</v>
      </c>
      <c r="I73" s="5">
        <v>2.2610000000000001</v>
      </c>
      <c r="J73" s="5">
        <v>0.64300000000000002</v>
      </c>
      <c r="K73" s="5">
        <v>0.57599999999999996</v>
      </c>
      <c r="L73" s="5">
        <v>1.089</v>
      </c>
      <c r="M73" s="5">
        <v>3.7890000000000001</v>
      </c>
    </row>
    <row r="74" spans="1:13" x14ac:dyDescent="0.2">
      <c r="A74" s="1">
        <v>40452</v>
      </c>
      <c r="B74" s="5">
        <v>0.59199999999999997</v>
      </c>
      <c r="C74" s="5">
        <v>4.4619999999999997</v>
      </c>
      <c r="D74" s="5">
        <v>1.5609999999999999</v>
      </c>
      <c r="E74" s="5">
        <v>1E-3</v>
      </c>
      <c r="F74" s="5">
        <v>0.34699999999999998</v>
      </c>
      <c r="G74" s="5">
        <v>0.16700000000000001</v>
      </c>
      <c r="H74" s="5">
        <v>4.6509999999999998</v>
      </c>
      <c r="I74" s="5">
        <v>2.286</v>
      </c>
      <c r="J74" s="5">
        <v>0.63700000000000001</v>
      </c>
      <c r="K74" s="5">
        <v>0.57499999999999996</v>
      </c>
      <c r="L74" s="5">
        <v>1.097</v>
      </c>
      <c r="M74" s="5">
        <v>3.8149999999999999</v>
      </c>
    </row>
    <row r="75" spans="1:13" x14ac:dyDescent="0.2">
      <c r="A75" s="1">
        <v>40483</v>
      </c>
      <c r="B75" s="5">
        <v>0.60399999999999998</v>
      </c>
      <c r="C75" s="5">
        <v>4.8390000000000004</v>
      </c>
      <c r="D75" s="5">
        <v>1.73</v>
      </c>
      <c r="E75" s="5">
        <v>1E-3</v>
      </c>
      <c r="F75" s="5">
        <v>0.38700000000000001</v>
      </c>
      <c r="G75" s="5">
        <v>0.18099999999999999</v>
      </c>
      <c r="H75" s="5">
        <v>4.7089999999999996</v>
      </c>
      <c r="I75" s="5">
        <v>2.3199999999999998</v>
      </c>
      <c r="J75" s="5">
        <v>0.67600000000000005</v>
      </c>
      <c r="K75" s="5">
        <v>0.58299999999999996</v>
      </c>
      <c r="L75" s="5">
        <v>1.139</v>
      </c>
      <c r="M75" s="5">
        <v>3.94</v>
      </c>
    </row>
    <row r="76" spans="1:13" x14ac:dyDescent="0.2">
      <c r="A76" s="1">
        <v>40513</v>
      </c>
      <c r="B76" s="5">
        <v>0.60799999999999998</v>
      </c>
      <c r="C76" s="5">
        <v>5.1790000000000003</v>
      </c>
      <c r="D76" s="5">
        <v>1.871</v>
      </c>
      <c r="E76" s="5">
        <v>1E-3</v>
      </c>
      <c r="F76" s="5">
        <v>0.50600000000000001</v>
      </c>
      <c r="G76" s="5">
        <v>0.17299999999999999</v>
      </c>
      <c r="H76" s="5">
        <v>4.7309999999999999</v>
      </c>
      <c r="I76" s="5">
        <v>2.3820000000000001</v>
      </c>
      <c r="J76" s="5">
        <v>0.625</v>
      </c>
      <c r="K76" s="5">
        <v>0.58799999999999997</v>
      </c>
      <c r="L76" s="5">
        <v>1.1910000000000001</v>
      </c>
      <c r="M76" s="5">
        <v>3.964</v>
      </c>
    </row>
    <row r="77" spans="1:13" x14ac:dyDescent="0.2">
      <c r="A77" s="1">
        <v>40544</v>
      </c>
      <c r="B77" s="5">
        <v>0.62</v>
      </c>
      <c r="C77" s="5">
        <v>5.4459999999999997</v>
      </c>
      <c r="D77" s="5">
        <v>2.1579999999999999</v>
      </c>
      <c r="E77" s="5">
        <v>0</v>
      </c>
      <c r="F77" s="5">
        <v>0.56799999999999995</v>
      </c>
      <c r="G77" s="5">
        <v>0.152</v>
      </c>
      <c r="H77" s="5">
        <v>4.7039999999999997</v>
      </c>
      <c r="I77" s="5">
        <v>2.375</v>
      </c>
      <c r="J77" s="5">
        <v>0.59399999999999997</v>
      </c>
      <c r="K77" s="5">
        <v>0.57199999999999995</v>
      </c>
      <c r="L77" s="5">
        <v>1.226</v>
      </c>
      <c r="M77" s="5">
        <v>3.9380000000000002</v>
      </c>
    </row>
    <row r="78" spans="1:13" x14ac:dyDescent="0.2">
      <c r="A78" s="1">
        <v>40575</v>
      </c>
      <c r="B78" s="5">
        <v>0.56100000000000005</v>
      </c>
      <c r="C78" s="5">
        <v>5.6340000000000003</v>
      </c>
      <c r="D78" s="5">
        <v>2.4390000000000001</v>
      </c>
      <c r="E78" s="5">
        <v>0</v>
      </c>
      <c r="F78" s="5">
        <v>0.60699999999999998</v>
      </c>
      <c r="G78" s="5">
        <v>0.154</v>
      </c>
      <c r="H78" s="5">
        <v>4.4279999999999999</v>
      </c>
      <c r="I78" s="5">
        <v>2.35</v>
      </c>
      <c r="J78" s="5">
        <v>0.58199999999999996</v>
      </c>
      <c r="K78" s="5">
        <v>0.56599999999999995</v>
      </c>
      <c r="L78" s="5">
        <v>1.1619999999999999</v>
      </c>
      <c r="M78" s="5">
        <v>3.9420000000000002</v>
      </c>
    </row>
    <row r="79" spans="1:13" x14ac:dyDescent="0.2">
      <c r="A79" s="1">
        <v>40603</v>
      </c>
      <c r="B79" s="5">
        <v>0.66200000000000003</v>
      </c>
      <c r="C79" s="5">
        <v>6.1219999999999999</v>
      </c>
      <c r="D79" s="5">
        <v>2.7240000000000002</v>
      </c>
      <c r="E79" s="5">
        <v>0</v>
      </c>
      <c r="F79" s="5">
        <v>0.625</v>
      </c>
      <c r="G79" s="5">
        <v>0.16400000000000001</v>
      </c>
      <c r="H79" s="5">
        <v>4.851</v>
      </c>
      <c r="I79" s="5">
        <v>2.4180000000000001</v>
      </c>
      <c r="J79" s="5">
        <v>0.626</v>
      </c>
      <c r="K79" s="5">
        <v>0.59699999999999998</v>
      </c>
      <c r="L79" s="5">
        <v>1.143</v>
      </c>
      <c r="M79" s="5">
        <v>4.077</v>
      </c>
    </row>
    <row r="80" spans="1:13" x14ac:dyDescent="0.2">
      <c r="A80" s="1">
        <v>40634</v>
      </c>
      <c r="B80" s="5">
        <v>0.67500000000000004</v>
      </c>
      <c r="C80" s="5">
        <v>6.3879999999999999</v>
      </c>
      <c r="D80" s="5">
        <v>2.9620000000000002</v>
      </c>
      <c r="E80" s="5">
        <v>0</v>
      </c>
      <c r="F80" s="5">
        <v>0.73399999999999999</v>
      </c>
      <c r="G80" s="5">
        <v>0.16500000000000001</v>
      </c>
      <c r="H80" s="5">
        <v>4.9119999999999999</v>
      </c>
      <c r="I80" s="5">
        <v>2.5350000000000001</v>
      </c>
      <c r="J80" s="5">
        <v>0.63400000000000001</v>
      </c>
      <c r="K80" s="5">
        <v>0.60399999999999998</v>
      </c>
      <c r="L80" s="5">
        <v>1.222</v>
      </c>
      <c r="M80" s="5">
        <v>4.2439999999999998</v>
      </c>
    </row>
    <row r="81" spans="1:13" x14ac:dyDescent="0.2">
      <c r="A81" s="1">
        <v>40664</v>
      </c>
      <c r="B81" s="5">
        <v>0.70699999999999996</v>
      </c>
      <c r="C81" s="5">
        <v>6.6029999999999998</v>
      </c>
      <c r="D81" s="5">
        <v>3.194</v>
      </c>
      <c r="E81" s="5">
        <v>0</v>
      </c>
      <c r="F81" s="5">
        <v>0.79</v>
      </c>
      <c r="G81" s="5">
        <v>0.16900000000000001</v>
      </c>
      <c r="H81" s="5">
        <v>4.9749999999999996</v>
      </c>
      <c r="I81" s="5">
        <v>2.5379999999999998</v>
      </c>
      <c r="J81" s="5">
        <v>0.64800000000000002</v>
      </c>
      <c r="K81" s="5">
        <v>0.58899999999999997</v>
      </c>
      <c r="L81" s="5">
        <v>1.1659999999999999</v>
      </c>
      <c r="M81" s="5">
        <v>4.2649999999999997</v>
      </c>
    </row>
    <row r="82" spans="1:13" x14ac:dyDescent="0.2">
      <c r="A82" s="1">
        <v>40695</v>
      </c>
      <c r="B82" s="5">
        <v>0.73499999999999999</v>
      </c>
      <c r="C82" s="5">
        <v>6.5220000000000002</v>
      </c>
      <c r="D82" s="5">
        <v>3.4249999999999998</v>
      </c>
      <c r="E82" s="5">
        <v>8.0000000000000002E-3</v>
      </c>
      <c r="F82" s="5">
        <v>0.83299999999999996</v>
      </c>
      <c r="G82" s="5">
        <v>0.185</v>
      </c>
      <c r="H82" s="5">
        <v>4.907</v>
      </c>
      <c r="I82" s="5">
        <v>2.5419999999999998</v>
      </c>
      <c r="J82" s="5">
        <v>0.61899999999999999</v>
      </c>
      <c r="K82" s="5">
        <v>0.61499999999999999</v>
      </c>
      <c r="L82" s="5">
        <v>1.135</v>
      </c>
      <c r="M82" s="5">
        <v>4.2629999999999999</v>
      </c>
    </row>
    <row r="83" spans="1:13" x14ac:dyDescent="0.2">
      <c r="A83" s="1">
        <v>40725</v>
      </c>
      <c r="B83" s="5">
        <v>0.77600000000000002</v>
      </c>
      <c r="C83" s="5">
        <v>6.6879999999999997</v>
      </c>
      <c r="D83" s="5">
        <v>3.222</v>
      </c>
      <c r="E83" s="5">
        <v>8.9999999999999993E-3</v>
      </c>
      <c r="F83" s="5">
        <v>0.92200000000000004</v>
      </c>
      <c r="G83" s="5">
        <v>0.20599999999999999</v>
      </c>
      <c r="H83" s="5">
        <v>4.8890000000000002</v>
      </c>
      <c r="I83" s="5">
        <v>2.573</v>
      </c>
      <c r="J83" s="5">
        <v>0.64</v>
      </c>
      <c r="K83" s="5">
        <v>0.61899999999999999</v>
      </c>
      <c r="L83" s="5">
        <v>1.137</v>
      </c>
      <c r="M83" s="5">
        <v>4.2699999999999996</v>
      </c>
    </row>
    <row r="84" spans="1:13" x14ac:dyDescent="0.2">
      <c r="A84" s="1">
        <v>40756</v>
      </c>
      <c r="B84" s="5">
        <v>0.79</v>
      </c>
      <c r="C84" s="5">
        <v>6.952</v>
      </c>
      <c r="D84" s="5">
        <v>3.5179999999999998</v>
      </c>
      <c r="E84" s="5">
        <v>1.2E-2</v>
      </c>
      <c r="F84" s="5">
        <v>1.0429999999999999</v>
      </c>
      <c r="G84" s="5">
        <v>0.224</v>
      </c>
      <c r="H84" s="5">
        <v>4.9340000000000002</v>
      </c>
      <c r="I84" s="5">
        <v>2.5720000000000001</v>
      </c>
      <c r="J84" s="5">
        <v>0.626</v>
      </c>
      <c r="K84" s="5">
        <v>0.63400000000000001</v>
      </c>
      <c r="L84" s="5">
        <v>1.1850000000000001</v>
      </c>
      <c r="M84" s="5">
        <v>4.2949999999999999</v>
      </c>
    </row>
    <row r="85" spans="1:13" x14ac:dyDescent="0.2">
      <c r="A85" s="1">
        <v>40787</v>
      </c>
      <c r="B85" s="5">
        <v>0.80200000000000005</v>
      </c>
      <c r="C85" s="5">
        <v>7.0949999999999998</v>
      </c>
      <c r="D85" s="5">
        <v>3.82</v>
      </c>
      <c r="E85" s="5">
        <v>1.7999999999999999E-2</v>
      </c>
      <c r="F85" s="5">
        <v>1.1859999999999999</v>
      </c>
      <c r="G85" s="5">
        <v>0.23300000000000001</v>
      </c>
      <c r="H85" s="5">
        <v>5.0609999999999999</v>
      </c>
      <c r="I85" s="5">
        <v>2.669</v>
      </c>
      <c r="J85" s="5">
        <v>0.63200000000000001</v>
      </c>
      <c r="K85" s="5">
        <v>0.625</v>
      </c>
      <c r="L85" s="5">
        <v>1.179</v>
      </c>
      <c r="M85" s="5">
        <v>4.4160000000000004</v>
      </c>
    </row>
    <row r="86" spans="1:13" x14ac:dyDescent="0.2">
      <c r="A86" s="1">
        <v>40817</v>
      </c>
      <c r="B86" s="5">
        <v>0.82199999999999995</v>
      </c>
      <c r="C86" s="5">
        <v>7.149</v>
      </c>
      <c r="D86" s="5">
        <v>4.2110000000000003</v>
      </c>
      <c r="E86" s="5">
        <v>1.9E-2</v>
      </c>
      <c r="F86" s="5">
        <v>1.2609999999999999</v>
      </c>
      <c r="G86" s="5">
        <v>0.248</v>
      </c>
      <c r="H86" s="5">
        <v>5.0999999999999996</v>
      </c>
      <c r="I86" s="5">
        <v>2.7040000000000002</v>
      </c>
      <c r="J86" s="5">
        <v>0.66600000000000004</v>
      </c>
      <c r="K86" s="5">
        <v>0.64700000000000002</v>
      </c>
      <c r="L86" s="5">
        <v>1.157</v>
      </c>
      <c r="M86" s="5">
        <v>4.4340000000000002</v>
      </c>
    </row>
    <row r="87" spans="1:13" x14ac:dyDescent="0.2">
      <c r="A87" s="1">
        <v>40848</v>
      </c>
      <c r="B87" s="5">
        <v>0.84699999999999998</v>
      </c>
      <c r="C87" s="5">
        <v>7.3419999999999996</v>
      </c>
      <c r="D87" s="5">
        <v>4.5570000000000004</v>
      </c>
      <c r="E87" s="5">
        <v>1.9E-2</v>
      </c>
      <c r="F87" s="5">
        <v>1.4039999999999999</v>
      </c>
      <c r="G87" s="5">
        <v>0.26100000000000001</v>
      </c>
      <c r="H87" s="5">
        <v>5.1929999999999996</v>
      </c>
      <c r="I87" s="5">
        <v>2.69</v>
      </c>
      <c r="J87" s="5">
        <v>0.66400000000000003</v>
      </c>
      <c r="K87" s="5">
        <v>0.65900000000000003</v>
      </c>
      <c r="L87" s="5">
        <v>1.212</v>
      </c>
      <c r="M87" s="5">
        <v>4.4649999999999999</v>
      </c>
    </row>
    <row r="88" spans="1:13" x14ac:dyDescent="0.2">
      <c r="A88" s="1">
        <v>40878</v>
      </c>
      <c r="B88" s="5">
        <v>0.85</v>
      </c>
      <c r="C88" s="5">
        <v>7.2809999999999997</v>
      </c>
      <c r="D88" s="5">
        <v>4.8540000000000001</v>
      </c>
      <c r="E88" s="5">
        <v>1.9E-2</v>
      </c>
      <c r="F88" s="5">
        <v>1.512</v>
      </c>
      <c r="G88" s="5">
        <v>0.27200000000000002</v>
      </c>
      <c r="H88" s="5">
        <v>5.1150000000000002</v>
      </c>
      <c r="I88" s="5">
        <v>2.7109999999999999</v>
      </c>
      <c r="J88" s="5">
        <v>0.67900000000000005</v>
      </c>
      <c r="K88" s="5">
        <v>0.65500000000000003</v>
      </c>
      <c r="L88" s="5">
        <v>1.226</v>
      </c>
      <c r="M88" s="5">
        <v>4.4640000000000004</v>
      </c>
    </row>
    <row r="89" spans="1:13" x14ac:dyDescent="0.2">
      <c r="A89" s="1">
        <v>40909</v>
      </c>
      <c r="B89" s="5">
        <v>0.88500000000000001</v>
      </c>
      <c r="C89" s="5">
        <v>7.3890000000000002</v>
      </c>
      <c r="D89" s="5">
        <v>4.7949999999999999</v>
      </c>
      <c r="E89" s="5">
        <v>1.2999999999999999E-2</v>
      </c>
      <c r="F89" s="5">
        <v>1.613</v>
      </c>
      <c r="G89" s="5">
        <v>0.30499999999999999</v>
      </c>
      <c r="H89" s="5">
        <v>5.0549999999999997</v>
      </c>
      <c r="I89" s="5">
        <v>2.73</v>
      </c>
      <c r="J89" s="5">
        <v>0.68799999999999994</v>
      </c>
      <c r="K89" s="5">
        <v>0.66300000000000003</v>
      </c>
      <c r="L89" s="5">
        <v>1.333</v>
      </c>
      <c r="M89" s="5">
        <v>4.5019999999999998</v>
      </c>
    </row>
    <row r="90" spans="1:13" x14ac:dyDescent="0.2">
      <c r="A90" s="1">
        <v>40940</v>
      </c>
      <c r="B90" s="5">
        <v>0.93300000000000005</v>
      </c>
      <c r="C90" s="5">
        <v>6.9980000000000002</v>
      </c>
      <c r="D90" s="5">
        <v>5.1520000000000001</v>
      </c>
      <c r="E90" s="5">
        <v>1.7000000000000001E-2</v>
      </c>
      <c r="F90" s="5">
        <v>1.6539999999999999</v>
      </c>
      <c r="G90" s="5">
        <v>0.318</v>
      </c>
      <c r="H90" s="5">
        <v>5.0030000000000001</v>
      </c>
      <c r="I90" s="5">
        <v>2.706</v>
      </c>
      <c r="J90" s="5">
        <v>0.68</v>
      </c>
      <c r="K90" s="5">
        <v>0.68200000000000005</v>
      </c>
      <c r="L90" s="5">
        <v>1.2929999999999999</v>
      </c>
      <c r="M90" s="5">
        <v>4.5069999999999997</v>
      </c>
    </row>
    <row r="91" spans="1:13" x14ac:dyDescent="0.2">
      <c r="A91" s="1">
        <v>40969</v>
      </c>
      <c r="B91" s="5">
        <v>0.97899999999999998</v>
      </c>
      <c r="C91" s="5">
        <v>6.9560000000000004</v>
      </c>
      <c r="D91" s="5">
        <v>5.5090000000000003</v>
      </c>
      <c r="E91" s="5">
        <v>1.7999999999999999E-2</v>
      </c>
      <c r="F91" s="5">
        <v>1.74</v>
      </c>
      <c r="G91" s="5">
        <v>0.33200000000000002</v>
      </c>
      <c r="H91" s="5">
        <v>5.1420000000000003</v>
      </c>
      <c r="I91" s="5">
        <v>2.7429999999999999</v>
      </c>
      <c r="J91" s="5">
        <v>0.66900000000000004</v>
      </c>
      <c r="K91" s="5">
        <v>0.70399999999999996</v>
      </c>
      <c r="L91" s="5">
        <v>1.367</v>
      </c>
      <c r="M91" s="5">
        <v>4.4379999999999997</v>
      </c>
    </row>
    <row r="92" spans="1:13" x14ac:dyDescent="0.2">
      <c r="A92" s="1">
        <v>41000</v>
      </c>
      <c r="B92" s="5">
        <v>1.028</v>
      </c>
      <c r="C92" s="5">
        <v>6.9139999999999997</v>
      </c>
      <c r="D92" s="5">
        <v>5.8869999999999996</v>
      </c>
      <c r="E92" s="5">
        <v>2.1999999999999999E-2</v>
      </c>
      <c r="F92" s="5">
        <v>1.7669999999999999</v>
      </c>
      <c r="G92" s="5">
        <v>0.34599999999999997</v>
      </c>
      <c r="H92" s="5">
        <v>5.09</v>
      </c>
      <c r="I92" s="5">
        <v>2.778</v>
      </c>
      <c r="J92" s="5">
        <v>0.71299999999999997</v>
      </c>
      <c r="K92" s="5">
        <v>0.63600000000000001</v>
      </c>
      <c r="L92" s="5">
        <v>1.341</v>
      </c>
      <c r="M92" s="5">
        <v>4.593</v>
      </c>
    </row>
    <row r="93" spans="1:13" x14ac:dyDescent="0.2">
      <c r="A93" s="1">
        <v>41030</v>
      </c>
      <c r="B93" s="5">
        <v>1.038</v>
      </c>
      <c r="C93" s="5">
        <v>6.984</v>
      </c>
      <c r="D93" s="5">
        <v>6.2640000000000002</v>
      </c>
      <c r="E93" s="5">
        <v>2.1999999999999999E-2</v>
      </c>
      <c r="F93" s="5">
        <v>1.907</v>
      </c>
      <c r="G93" s="5">
        <v>0.36799999999999999</v>
      </c>
      <c r="H93" s="5">
        <v>5.0949999999999998</v>
      </c>
      <c r="I93" s="5">
        <v>2.7559999999999998</v>
      </c>
      <c r="J93" s="5">
        <v>0.72599999999999998</v>
      </c>
      <c r="K93" s="5">
        <v>0.70399999999999996</v>
      </c>
      <c r="L93" s="5">
        <v>1.4219999999999999</v>
      </c>
      <c r="M93" s="5">
        <v>4.5599999999999996</v>
      </c>
    </row>
    <row r="94" spans="1:13" x14ac:dyDescent="0.2">
      <c r="A94" s="1">
        <v>41061</v>
      </c>
      <c r="B94" s="5">
        <v>1.0680000000000001</v>
      </c>
      <c r="C94" s="5">
        <v>7.1840000000000002</v>
      </c>
      <c r="D94" s="5">
        <v>6.47</v>
      </c>
      <c r="E94" s="5">
        <v>3.5000000000000003E-2</v>
      </c>
      <c r="F94" s="5">
        <v>1.998</v>
      </c>
      <c r="G94" s="5">
        <v>0.378</v>
      </c>
      <c r="H94" s="5">
        <v>5.0419999999999998</v>
      </c>
      <c r="I94" s="5">
        <v>2.758</v>
      </c>
      <c r="J94" s="5">
        <v>0.73499999999999999</v>
      </c>
      <c r="K94" s="5">
        <v>0.64900000000000002</v>
      </c>
      <c r="L94" s="5">
        <v>1.3779999999999999</v>
      </c>
      <c r="M94" s="5">
        <v>4.5579999999999998</v>
      </c>
    </row>
    <row r="95" spans="1:13" x14ac:dyDescent="0.2">
      <c r="A95" s="1">
        <v>41091</v>
      </c>
      <c r="B95" s="5">
        <v>1.137</v>
      </c>
      <c r="C95" s="5">
        <v>7.1440000000000001</v>
      </c>
      <c r="D95" s="5">
        <v>6.3</v>
      </c>
      <c r="E95" s="5">
        <v>4.3999999999999997E-2</v>
      </c>
      <c r="F95" s="5">
        <v>2.0910000000000002</v>
      </c>
      <c r="G95" s="5">
        <v>0.39400000000000002</v>
      </c>
      <c r="H95" s="5">
        <v>5.15</v>
      </c>
      <c r="I95" s="5">
        <v>2.754</v>
      </c>
      <c r="J95" s="5">
        <v>0.73899999999999999</v>
      </c>
      <c r="K95" s="5">
        <v>0.65100000000000002</v>
      </c>
      <c r="L95" s="5">
        <v>1.3140000000000001</v>
      </c>
      <c r="M95" s="5">
        <v>4.5789999999999997</v>
      </c>
    </row>
    <row r="96" spans="1:13" x14ac:dyDescent="0.2">
      <c r="A96" s="1">
        <v>41122</v>
      </c>
      <c r="B96" s="5">
        <v>1.153</v>
      </c>
      <c r="C96" s="5">
        <v>7.1349999999999998</v>
      </c>
      <c r="D96" s="5">
        <v>6.6349999999999998</v>
      </c>
      <c r="E96" s="5">
        <v>5.3999999999999999E-2</v>
      </c>
      <c r="F96" s="5">
        <v>2.238</v>
      </c>
      <c r="G96" s="5">
        <v>0.42099999999999999</v>
      </c>
      <c r="H96" s="5">
        <v>5.1139999999999999</v>
      </c>
      <c r="I96" s="5">
        <v>2.839</v>
      </c>
      <c r="J96" s="5">
        <v>0.78900000000000003</v>
      </c>
      <c r="K96" s="5">
        <v>0.65500000000000003</v>
      </c>
      <c r="L96" s="5">
        <v>1.4</v>
      </c>
      <c r="M96" s="5">
        <v>4.702</v>
      </c>
    </row>
    <row r="97" spans="1:13" x14ac:dyDescent="0.2">
      <c r="A97" s="1">
        <v>41153</v>
      </c>
      <c r="B97" s="5">
        <v>1.1950000000000001</v>
      </c>
      <c r="C97" s="5">
        <v>6.9690000000000003</v>
      </c>
      <c r="D97" s="5">
        <v>6.9320000000000004</v>
      </c>
      <c r="E97" s="5">
        <v>6.2E-2</v>
      </c>
      <c r="F97" s="5">
        <v>2.3340000000000001</v>
      </c>
      <c r="G97" s="5">
        <v>0.439</v>
      </c>
      <c r="H97" s="5">
        <v>5.0979999999999999</v>
      </c>
      <c r="I97" s="5">
        <v>2.8679999999999999</v>
      </c>
      <c r="J97" s="5">
        <v>0.78500000000000003</v>
      </c>
      <c r="K97" s="5">
        <v>0.71499999999999997</v>
      </c>
      <c r="L97" s="5">
        <v>1.5129999999999999</v>
      </c>
      <c r="M97" s="5">
        <v>4.68</v>
      </c>
    </row>
    <row r="98" spans="1:13" x14ac:dyDescent="0.2">
      <c r="A98" s="1">
        <v>41183</v>
      </c>
      <c r="B98" s="5">
        <v>1.234</v>
      </c>
      <c r="C98" s="5">
        <v>6.726</v>
      </c>
      <c r="D98" s="5">
        <v>7.5110000000000001</v>
      </c>
      <c r="E98" s="5">
        <v>6.2E-2</v>
      </c>
      <c r="F98" s="5">
        <v>2.4620000000000002</v>
      </c>
      <c r="G98" s="5">
        <v>0.443</v>
      </c>
      <c r="H98" s="5">
        <v>5.0330000000000004</v>
      </c>
      <c r="I98" s="5">
        <v>2.8769999999999998</v>
      </c>
      <c r="J98" s="5">
        <v>0.78100000000000003</v>
      </c>
      <c r="K98" s="5">
        <v>0.76800000000000002</v>
      </c>
      <c r="L98" s="5">
        <v>1.4259999999999999</v>
      </c>
      <c r="M98" s="5">
        <v>4.7480000000000002</v>
      </c>
    </row>
    <row r="99" spans="1:13" x14ac:dyDescent="0.2">
      <c r="A99" s="1">
        <v>41214</v>
      </c>
      <c r="B99" s="5">
        <v>1.276</v>
      </c>
      <c r="C99" s="5">
        <v>6.4059999999999997</v>
      </c>
      <c r="D99" s="5">
        <v>7.78</v>
      </c>
      <c r="E99" s="5">
        <v>7.3999999999999996E-2</v>
      </c>
      <c r="F99" s="5">
        <v>2.556</v>
      </c>
      <c r="G99" s="5">
        <v>0.435</v>
      </c>
      <c r="H99" s="5">
        <v>4.6740000000000004</v>
      </c>
      <c r="I99" s="5">
        <v>2.899</v>
      </c>
      <c r="J99" s="5">
        <v>0.80500000000000005</v>
      </c>
      <c r="K99" s="5">
        <v>0.77900000000000003</v>
      </c>
      <c r="L99" s="5">
        <v>1.43</v>
      </c>
      <c r="M99" s="5">
        <v>4.7169999999999996</v>
      </c>
    </row>
    <row r="100" spans="1:13" x14ac:dyDescent="0.2">
      <c r="A100" s="1">
        <v>41244</v>
      </c>
      <c r="B100" s="5">
        <v>1.2649999999999999</v>
      </c>
      <c r="C100" s="5">
        <v>6.1909999999999998</v>
      </c>
      <c r="D100" s="5">
        <v>8.0549999999999997</v>
      </c>
      <c r="E100" s="5">
        <v>8.5999999999999993E-2</v>
      </c>
      <c r="F100" s="5">
        <v>2.5649999999999999</v>
      </c>
      <c r="G100" s="5">
        <v>0.45600000000000002</v>
      </c>
      <c r="H100" s="5">
        <v>4.74</v>
      </c>
      <c r="I100" s="5">
        <v>2.8879999999999999</v>
      </c>
      <c r="J100" s="5">
        <v>0.78700000000000003</v>
      </c>
      <c r="K100" s="5">
        <v>0.78200000000000003</v>
      </c>
      <c r="L100" s="5">
        <v>1.556</v>
      </c>
      <c r="M100" s="5">
        <v>4.6479999999999997</v>
      </c>
    </row>
    <row r="101" spans="1:13" x14ac:dyDescent="0.2">
      <c r="A101" s="1">
        <v>41275</v>
      </c>
      <c r="B101" s="5">
        <v>1.2470000000000001</v>
      </c>
      <c r="C101" s="5">
        <v>5.9409999999999998</v>
      </c>
      <c r="D101" s="5">
        <v>8.0079999999999991</v>
      </c>
      <c r="E101" s="5">
        <v>8.4000000000000005E-2</v>
      </c>
      <c r="F101" s="5">
        <v>2.593</v>
      </c>
      <c r="G101" s="5">
        <v>0.45100000000000001</v>
      </c>
      <c r="H101" s="5">
        <v>4.7640000000000002</v>
      </c>
      <c r="I101" s="5">
        <v>2.8330000000000002</v>
      </c>
      <c r="J101" s="5">
        <v>0.81899999999999995</v>
      </c>
      <c r="K101" s="5">
        <v>0.76500000000000001</v>
      </c>
      <c r="L101" s="5">
        <v>1.635</v>
      </c>
      <c r="M101" s="5">
        <v>4.5620000000000003</v>
      </c>
    </row>
    <row r="102" spans="1:13" x14ac:dyDescent="0.2">
      <c r="A102" s="1">
        <v>41306</v>
      </c>
      <c r="B102" s="5">
        <v>1.321</v>
      </c>
      <c r="C102" s="5">
        <v>5.8150000000000004</v>
      </c>
      <c r="D102" s="5">
        <v>8.2219999999999995</v>
      </c>
      <c r="E102" s="5">
        <v>0.104</v>
      </c>
      <c r="F102" s="5">
        <v>2.7429999999999999</v>
      </c>
      <c r="G102" s="5">
        <v>0.47699999999999998</v>
      </c>
      <c r="H102" s="5">
        <v>4.7480000000000002</v>
      </c>
      <c r="I102" s="5">
        <v>2.7669999999999999</v>
      </c>
      <c r="J102" s="5">
        <v>0.78800000000000003</v>
      </c>
      <c r="K102" s="5">
        <v>0.78600000000000003</v>
      </c>
      <c r="L102" s="5">
        <v>1.5589999999999999</v>
      </c>
      <c r="M102" s="5">
        <v>4.4889999999999999</v>
      </c>
    </row>
    <row r="103" spans="1:13" x14ac:dyDescent="0.2">
      <c r="A103" s="1">
        <v>41334</v>
      </c>
      <c r="B103" s="5">
        <v>1.351</v>
      </c>
      <c r="C103" s="5">
        <v>5.5529999999999999</v>
      </c>
      <c r="D103" s="5">
        <v>8.6839999999999993</v>
      </c>
      <c r="E103" s="5">
        <v>0.114</v>
      </c>
      <c r="F103" s="5">
        <v>2.8959999999999999</v>
      </c>
      <c r="G103" s="5">
        <v>0.48399999999999999</v>
      </c>
      <c r="H103" s="5">
        <v>4.7300000000000004</v>
      </c>
      <c r="I103" s="5">
        <v>2.7490000000000001</v>
      </c>
      <c r="J103" s="5">
        <v>0.80600000000000005</v>
      </c>
      <c r="K103" s="5">
        <v>0.79400000000000004</v>
      </c>
      <c r="L103" s="5">
        <v>1.6160000000000001</v>
      </c>
      <c r="M103" s="5">
        <v>4.484</v>
      </c>
    </row>
    <row r="104" spans="1:13" x14ac:dyDescent="0.2">
      <c r="A104" s="1">
        <v>41365</v>
      </c>
      <c r="B104" s="5">
        <v>1.4570000000000001</v>
      </c>
      <c r="C104" s="5">
        <v>5.4409999999999998</v>
      </c>
      <c r="D104" s="5">
        <v>9.1120000000000001</v>
      </c>
      <c r="E104" s="5">
        <v>0.154</v>
      </c>
      <c r="F104" s="5">
        <v>2.9740000000000002</v>
      </c>
      <c r="G104" s="5">
        <v>0.49199999999999999</v>
      </c>
      <c r="H104" s="5">
        <v>4.6539999999999999</v>
      </c>
      <c r="I104" s="5">
        <v>2.78</v>
      </c>
      <c r="J104" s="5">
        <v>0.86099999999999999</v>
      </c>
      <c r="K104" s="5">
        <v>0.80300000000000005</v>
      </c>
      <c r="L104" s="5">
        <v>1.698</v>
      </c>
      <c r="M104" s="5">
        <v>4.54</v>
      </c>
    </row>
    <row r="105" spans="1:13" x14ac:dyDescent="0.2">
      <c r="A105" s="1">
        <v>41395</v>
      </c>
      <c r="B105" s="5">
        <v>1.4990000000000001</v>
      </c>
      <c r="C105" s="5">
        <v>5.3079999999999998</v>
      </c>
      <c r="D105" s="5">
        <v>9.7119999999999997</v>
      </c>
      <c r="E105" s="5">
        <v>0.16800000000000001</v>
      </c>
      <c r="F105" s="5">
        <v>3.0950000000000002</v>
      </c>
      <c r="G105" s="5">
        <v>0.51600000000000001</v>
      </c>
      <c r="H105" s="5">
        <v>4.6660000000000004</v>
      </c>
      <c r="I105" s="5">
        <v>2.8159999999999998</v>
      </c>
      <c r="J105" s="5">
        <v>0.89400000000000002</v>
      </c>
      <c r="K105" s="5">
        <v>0.79500000000000004</v>
      </c>
      <c r="L105" s="5">
        <v>1.6950000000000001</v>
      </c>
      <c r="M105" s="5">
        <v>4.6050000000000004</v>
      </c>
    </row>
    <row r="106" spans="1:13" x14ac:dyDescent="0.2">
      <c r="A106" s="1">
        <v>41426</v>
      </c>
      <c r="B106" s="5">
        <v>1.5569999999999999</v>
      </c>
      <c r="C106" s="5">
        <v>5.1580000000000004</v>
      </c>
      <c r="D106" s="5">
        <v>10.145</v>
      </c>
      <c r="E106" s="5">
        <v>0.20899999999999999</v>
      </c>
      <c r="F106" s="5">
        <v>3.2410000000000001</v>
      </c>
      <c r="G106" s="5">
        <v>0.53600000000000003</v>
      </c>
      <c r="H106" s="5">
        <v>4.6500000000000004</v>
      </c>
      <c r="I106" s="5">
        <v>2.82</v>
      </c>
      <c r="J106" s="5">
        <v>0.876</v>
      </c>
      <c r="K106" s="5">
        <v>0.78800000000000003</v>
      </c>
      <c r="L106" s="5">
        <v>1.6459999999999999</v>
      </c>
      <c r="M106" s="5">
        <v>4.6139999999999999</v>
      </c>
    </row>
    <row r="107" spans="1:13" x14ac:dyDescent="0.2">
      <c r="A107" s="1">
        <v>41456</v>
      </c>
      <c r="B107" s="5">
        <v>1.595</v>
      </c>
      <c r="C107" s="5">
        <v>4.968</v>
      </c>
      <c r="D107" s="5">
        <v>9.6999999999999993</v>
      </c>
      <c r="E107" s="5">
        <v>0.34</v>
      </c>
      <c r="F107" s="5">
        <v>3.2869999999999999</v>
      </c>
      <c r="G107" s="5">
        <v>0.56599999999999995</v>
      </c>
      <c r="H107" s="5">
        <v>4.6479999999999997</v>
      </c>
      <c r="I107" s="5">
        <v>2.8069999999999999</v>
      </c>
      <c r="J107" s="5">
        <v>0.89600000000000002</v>
      </c>
      <c r="K107" s="5">
        <v>0.80900000000000005</v>
      </c>
      <c r="L107" s="5">
        <v>1.675</v>
      </c>
      <c r="M107" s="5">
        <v>4.5810000000000004</v>
      </c>
    </row>
    <row r="108" spans="1:13" x14ac:dyDescent="0.2">
      <c r="A108" s="1">
        <v>41487</v>
      </c>
      <c r="B108" s="5">
        <v>1.633</v>
      </c>
      <c r="C108" s="5">
        <v>4.7439999999999998</v>
      </c>
      <c r="D108" s="5">
        <v>10.081</v>
      </c>
      <c r="E108" s="5">
        <v>0.38400000000000001</v>
      </c>
      <c r="F108" s="5">
        <v>3.2730000000000001</v>
      </c>
      <c r="G108" s="5">
        <v>0.58299999999999996</v>
      </c>
      <c r="H108" s="5">
        <v>4.66</v>
      </c>
      <c r="I108" s="5">
        <v>2.8340000000000001</v>
      </c>
      <c r="J108" s="5">
        <v>0.92</v>
      </c>
      <c r="K108" s="5">
        <v>0.84199999999999997</v>
      </c>
      <c r="L108" s="5">
        <v>1.7569999999999999</v>
      </c>
      <c r="M108" s="5">
        <v>4.6310000000000002</v>
      </c>
    </row>
    <row r="109" spans="1:13" x14ac:dyDescent="0.2">
      <c r="A109" s="1">
        <v>41518</v>
      </c>
      <c r="B109" s="5">
        <v>1.7070000000000001</v>
      </c>
      <c r="C109" s="5">
        <v>4.43</v>
      </c>
      <c r="D109" s="5">
        <v>10.438000000000001</v>
      </c>
      <c r="E109" s="5">
        <v>0.42199999999999999</v>
      </c>
      <c r="F109" s="5">
        <v>3.3359999999999999</v>
      </c>
      <c r="G109" s="5">
        <v>0.61199999999999999</v>
      </c>
      <c r="H109" s="5">
        <v>4.6150000000000002</v>
      </c>
      <c r="I109" s="5">
        <v>2.8330000000000002</v>
      </c>
      <c r="J109" s="5">
        <v>0.85599999999999998</v>
      </c>
      <c r="K109" s="5">
        <v>0.81399999999999995</v>
      </c>
      <c r="L109" s="5">
        <v>1.7050000000000001</v>
      </c>
      <c r="M109" s="5">
        <v>4.6260000000000003</v>
      </c>
    </row>
    <row r="110" spans="1:13" x14ac:dyDescent="0.2">
      <c r="A110" s="1">
        <v>41548</v>
      </c>
      <c r="B110" s="5">
        <v>1.722</v>
      </c>
      <c r="C110" s="5">
        <v>4.298</v>
      </c>
      <c r="D110" s="5">
        <v>11.009</v>
      </c>
      <c r="E110" s="5">
        <v>0.43099999999999999</v>
      </c>
      <c r="F110" s="5">
        <v>3.29</v>
      </c>
      <c r="G110" s="5">
        <v>0.61199999999999999</v>
      </c>
      <c r="H110" s="5">
        <v>4.6040000000000001</v>
      </c>
      <c r="I110" s="5">
        <v>2.867</v>
      </c>
      <c r="J110" s="5">
        <v>0.90700000000000003</v>
      </c>
      <c r="K110" s="5">
        <v>0.874</v>
      </c>
      <c r="L110" s="5">
        <v>1.718</v>
      </c>
      <c r="M110" s="5">
        <v>4.6680000000000001</v>
      </c>
    </row>
    <row r="111" spans="1:13" x14ac:dyDescent="0.2">
      <c r="A111" s="1">
        <v>41579</v>
      </c>
      <c r="B111" s="5">
        <v>1.67</v>
      </c>
      <c r="C111" s="5">
        <v>4.2930000000000001</v>
      </c>
      <c r="D111" s="5">
        <v>11.683</v>
      </c>
      <c r="E111" s="5">
        <v>0.47199999999999998</v>
      </c>
      <c r="F111" s="5">
        <v>3.27</v>
      </c>
      <c r="G111" s="5">
        <v>0.626</v>
      </c>
      <c r="H111" s="5">
        <v>4.5359999999999996</v>
      </c>
      <c r="I111" s="5">
        <v>2.8660000000000001</v>
      </c>
      <c r="J111" s="5">
        <v>0.92900000000000005</v>
      </c>
      <c r="K111" s="5">
        <v>0.89100000000000001</v>
      </c>
      <c r="L111" s="5">
        <v>1.6839999999999999</v>
      </c>
      <c r="M111" s="5">
        <v>4.6719999999999997</v>
      </c>
    </row>
    <row r="112" spans="1:13" x14ac:dyDescent="0.2">
      <c r="A112" s="1">
        <v>41609</v>
      </c>
      <c r="B112" s="5">
        <v>1.667</v>
      </c>
      <c r="C112" s="5">
        <v>4.2279999999999998</v>
      </c>
      <c r="D112" s="5">
        <v>11.968</v>
      </c>
      <c r="E112" s="5">
        <v>0.54600000000000004</v>
      </c>
      <c r="F112" s="5">
        <v>3.46</v>
      </c>
      <c r="G112" s="5">
        <v>0.58599999999999997</v>
      </c>
      <c r="H112" s="5">
        <v>4.2359999999999998</v>
      </c>
      <c r="I112" s="5">
        <v>2.79</v>
      </c>
      <c r="J112" s="5">
        <v>0.87</v>
      </c>
      <c r="K112" s="5">
        <v>0.83899999999999997</v>
      </c>
      <c r="L112" s="5">
        <v>1.7050000000000001</v>
      </c>
      <c r="M112" s="5">
        <v>4.58</v>
      </c>
    </row>
    <row r="113" spans="1:13" x14ac:dyDescent="0.2">
      <c r="A113" s="1">
        <v>41640</v>
      </c>
      <c r="B113" s="5">
        <v>1.804</v>
      </c>
      <c r="C113" s="5">
        <v>4.141</v>
      </c>
      <c r="D113" s="5">
        <v>11.583</v>
      </c>
      <c r="E113" s="5">
        <v>0.68200000000000005</v>
      </c>
      <c r="F113" s="5">
        <v>3.383</v>
      </c>
      <c r="G113" s="5">
        <v>0.61099999999999999</v>
      </c>
      <c r="H113" s="5">
        <v>4.3440000000000003</v>
      </c>
      <c r="I113" s="5">
        <v>2.77</v>
      </c>
      <c r="J113" s="5">
        <v>0.90300000000000002</v>
      </c>
      <c r="K113" s="5">
        <v>0.83499999999999996</v>
      </c>
      <c r="L113" s="5">
        <v>1.5880000000000001</v>
      </c>
      <c r="M113" s="5">
        <v>4.5289999999999999</v>
      </c>
    </row>
    <row r="114" spans="1:13" x14ac:dyDescent="0.2">
      <c r="A114" s="1">
        <v>41671</v>
      </c>
      <c r="B114" s="5">
        <v>1.869</v>
      </c>
      <c r="C114" s="5">
        <v>4.101</v>
      </c>
      <c r="D114" s="5">
        <v>11.893000000000001</v>
      </c>
      <c r="E114" s="5">
        <v>0.71099999999999997</v>
      </c>
      <c r="F114" s="5">
        <v>3.4750000000000001</v>
      </c>
      <c r="G114" s="5">
        <v>0.63800000000000001</v>
      </c>
      <c r="H114" s="5">
        <v>4.3289999999999997</v>
      </c>
      <c r="I114" s="5">
        <v>2.8050000000000002</v>
      </c>
      <c r="J114" s="5">
        <v>0.87</v>
      </c>
      <c r="K114" s="5">
        <v>0.86899999999999999</v>
      </c>
      <c r="L114" s="5">
        <v>1.62</v>
      </c>
      <c r="M114" s="5">
        <v>4.5410000000000004</v>
      </c>
    </row>
    <row r="115" spans="1:13" x14ac:dyDescent="0.2">
      <c r="A115" s="1">
        <v>41699</v>
      </c>
      <c r="B115" s="5">
        <v>1.99</v>
      </c>
      <c r="C115" s="5">
        <v>4.0910000000000002</v>
      </c>
      <c r="D115" s="5">
        <v>12.225</v>
      </c>
      <c r="E115" s="5">
        <v>0.77800000000000002</v>
      </c>
      <c r="F115" s="5">
        <v>3.601</v>
      </c>
      <c r="G115" s="5">
        <v>0.65300000000000002</v>
      </c>
      <c r="H115" s="5">
        <v>4.3760000000000003</v>
      </c>
      <c r="I115" s="5">
        <v>2.82</v>
      </c>
      <c r="J115" s="5">
        <v>0.92300000000000004</v>
      </c>
      <c r="K115" s="5">
        <v>0.92700000000000005</v>
      </c>
      <c r="L115" s="5">
        <v>1.7669999999999999</v>
      </c>
      <c r="M115" s="5">
        <v>4.5739999999999998</v>
      </c>
    </row>
    <row r="116" spans="1:13" x14ac:dyDescent="0.2">
      <c r="A116" s="1">
        <v>41730</v>
      </c>
      <c r="B116" s="5">
        <v>2.1110000000000002</v>
      </c>
      <c r="C116" s="5">
        <v>4.1369999999999996</v>
      </c>
      <c r="D116" s="5">
        <v>12.651999999999999</v>
      </c>
      <c r="E116" s="5">
        <v>0.85799999999999998</v>
      </c>
      <c r="F116" s="5">
        <v>3.7919999999999998</v>
      </c>
      <c r="G116" s="5">
        <v>0.67</v>
      </c>
      <c r="H116" s="5">
        <v>4.4109999999999996</v>
      </c>
      <c r="I116" s="5">
        <v>2.8220000000000001</v>
      </c>
      <c r="J116" s="5">
        <v>0.97699999999999998</v>
      </c>
      <c r="K116" s="5">
        <v>0.98</v>
      </c>
      <c r="L116" s="5">
        <v>1.9239999999999999</v>
      </c>
      <c r="M116" s="5">
        <v>4.6340000000000003</v>
      </c>
    </row>
    <row r="117" spans="1:13" x14ac:dyDescent="0.2">
      <c r="A117" s="1">
        <v>41760</v>
      </c>
      <c r="B117" s="5">
        <v>2.1760000000000002</v>
      </c>
      <c r="C117" s="5">
        <v>4.226</v>
      </c>
      <c r="D117" s="5">
        <v>13.177</v>
      </c>
      <c r="E117" s="5">
        <v>0.90800000000000003</v>
      </c>
      <c r="F117" s="5">
        <v>3.94</v>
      </c>
      <c r="G117" s="5">
        <v>0.71</v>
      </c>
      <c r="H117" s="5">
        <v>4.38</v>
      </c>
      <c r="I117" s="5">
        <v>2.831</v>
      </c>
      <c r="J117" s="5">
        <v>0.98799999999999999</v>
      </c>
      <c r="K117" s="5">
        <v>1.032</v>
      </c>
      <c r="L117" s="5">
        <v>1.9119999999999999</v>
      </c>
      <c r="M117" s="5">
        <v>4.6319999999999997</v>
      </c>
    </row>
    <row r="118" spans="1:13" x14ac:dyDescent="0.2">
      <c r="A118" s="1">
        <v>41791</v>
      </c>
      <c r="B118" s="5">
        <v>2.2429999999999999</v>
      </c>
      <c r="C118" s="5">
        <v>4.1680000000000001</v>
      </c>
      <c r="D118" s="5">
        <v>13.617000000000001</v>
      </c>
      <c r="E118" s="5">
        <v>1.014</v>
      </c>
      <c r="F118" s="5">
        <v>4.05</v>
      </c>
      <c r="G118" s="5">
        <v>0.748</v>
      </c>
      <c r="H118" s="5">
        <v>4.327</v>
      </c>
      <c r="I118" s="5">
        <v>2.7770000000000001</v>
      </c>
      <c r="J118" s="5">
        <v>0.99199999999999999</v>
      </c>
      <c r="K118" s="5">
        <v>1.038</v>
      </c>
      <c r="L118" s="5">
        <v>1.9370000000000001</v>
      </c>
      <c r="M118" s="5">
        <v>4.55</v>
      </c>
    </row>
    <row r="119" spans="1:13" x14ac:dyDescent="0.2">
      <c r="A119" s="1">
        <v>41821</v>
      </c>
      <c r="B119" s="5">
        <v>2.3210000000000002</v>
      </c>
      <c r="C119" s="5">
        <v>4.08</v>
      </c>
      <c r="D119" s="5">
        <v>12.593999999999999</v>
      </c>
      <c r="E119" s="5">
        <v>1.2509999999999999</v>
      </c>
      <c r="F119" s="5">
        <v>4.0910000000000002</v>
      </c>
      <c r="G119" s="5">
        <v>0.77500000000000002</v>
      </c>
      <c r="H119" s="5">
        <v>4.2539999999999996</v>
      </c>
      <c r="I119" s="5">
        <v>2.7909999999999999</v>
      </c>
      <c r="J119" s="5">
        <v>1.018</v>
      </c>
      <c r="K119" s="5">
        <v>1.048</v>
      </c>
      <c r="L119" s="5">
        <v>1.9239999999999999</v>
      </c>
      <c r="M119" s="5">
        <v>4.5650000000000004</v>
      </c>
    </row>
    <row r="120" spans="1:13" x14ac:dyDescent="0.2">
      <c r="A120" s="1">
        <v>41852</v>
      </c>
      <c r="B120" s="5">
        <v>2.4319999999999999</v>
      </c>
      <c r="C120" s="5">
        <v>4.0839999999999996</v>
      </c>
      <c r="D120" s="5">
        <v>12.978999999999999</v>
      </c>
      <c r="E120" s="5">
        <v>1.3859999999999999</v>
      </c>
      <c r="F120" s="5">
        <v>4.1340000000000003</v>
      </c>
      <c r="G120" s="5">
        <v>0.80500000000000005</v>
      </c>
      <c r="H120" s="5">
        <v>4.2389999999999999</v>
      </c>
      <c r="I120" s="5">
        <v>2.7930000000000001</v>
      </c>
      <c r="J120" s="5">
        <v>1.06</v>
      </c>
      <c r="K120" s="5">
        <v>1.1459999999999999</v>
      </c>
      <c r="L120" s="5">
        <v>1.962</v>
      </c>
      <c r="M120" s="5">
        <v>4.5670000000000002</v>
      </c>
    </row>
    <row r="121" spans="1:13" x14ac:dyDescent="0.2">
      <c r="A121" s="1">
        <v>41883</v>
      </c>
      <c r="B121" s="5">
        <v>2.3370000000000002</v>
      </c>
      <c r="C121" s="5">
        <v>4.0289999999999999</v>
      </c>
      <c r="D121" s="5">
        <v>13.516999999999999</v>
      </c>
      <c r="E121" s="5">
        <v>1.5189999999999999</v>
      </c>
      <c r="F121" s="5">
        <v>4.1479999999999997</v>
      </c>
      <c r="G121" s="5">
        <v>0.84799999999999998</v>
      </c>
      <c r="H121" s="5">
        <v>4.2240000000000002</v>
      </c>
      <c r="I121" s="5">
        <v>2.782</v>
      </c>
      <c r="J121" s="5">
        <v>1.0940000000000001</v>
      </c>
      <c r="K121" s="5">
        <v>1.129</v>
      </c>
      <c r="L121" s="5">
        <v>1.9670000000000001</v>
      </c>
      <c r="M121" s="5">
        <v>4.5640000000000001</v>
      </c>
    </row>
    <row r="122" spans="1:13" x14ac:dyDescent="0.2">
      <c r="A122" s="1">
        <v>41913</v>
      </c>
      <c r="B122" s="5">
        <v>2.4769999999999999</v>
      </c>
      <c r="C122" s="5">
        <v>3.9820000000000002</v>
      </c>
      <c r="D122" s="5">
        <v>14.086</v>
      </c>
      <c r="E122" s="5">
        <v>1.6679999999999999</v>
      </c>
      <c r="F122" s="5">
        <v>4.2290000000000001</v>
      </c>
      <c r="G122" s="5">
        <v>0.85199999999999998</v>
      </c>
      <c r="H122" s="5">
        <v>4.2080000000000002</v>
      </c>
      <c r="I122" s="5">
        <v>2.7629999999999999</v>
      </c>
      <c r="J122" s="5">
        <v>1.1339999999999999</v>
      </c>
      <c r="K122" s="5">
        <v>1.1850000000000001</v>
      </c>
      <c r="L122" s="5">
        <v>1.976</v>
      </c>
      <c r="M122" s="5">
        <v>4.556</v>
      </c>
    </row>
    <row r="123" spans="1:13" x14ac:dyDescent="0.2">
      <c r="A123" s="1">
        <v>41944</v>
      </c>
      <c r="B123" s="5">
        <v>2.5219999999999998</v>
      </c>
      <c r="C123" s="5">
        <v>3.879</v>
      </c>
      <c r="D123" s="5">
        <v>14.755000000000001</v>
      </c>
      <c r="E123" s="5">
        <v>1.7729999999999999</v>
      </c>
      <c r="F123" s="5">
        <v>4.3330000000000002</v>
      </c>
      <c r="G123" s="5">
        <v>0.85399999999999998</v>
      </c>
      <c r="H123" s="5">
        <v>4.1529999999999996</v>
      </c>
      <c r="I123" s="5">
        <v>2.806</v>
      </c>
      <c r="J123" s="5">
        <v>1.1519999999999999</v>
      </c>
      <c r="K123" s="5">
        <v>1.1679999999999999</v>
      </c>
      <c r="L123" s="5">
        <v>2.0459999999999998</v>
      </c>
      <c r="M123" s="5">
        <v>4.593</v>
      </c>
    </row>
    <row r="124" spans="1:13" x14ac:dyDescent="0.2">
      <c r="A124" s="1">
        <v>41974</v>
      </c>
      <c r="B124" s="5">
        <v>2.5569999999999999</v>
      </c>
      <c r="C124" s="5">
        <v>3.903</v>
      </c>
      <c r="D124" s="5">
        <v>15.352</v>
      </c>
      <c r="E124" s="5">
        <v>1.919</v>
      </c>
      <c r="F124" s="5">
        <v>4.6210000000000004</v>
      </c>
      <c r="G124" s="5">
        <v>0.90100000000000002</v>
      </c>
      <c r="H124" s="5">
        <v>4.1710000000000003</v>
      </c>
      <c r="I124" s="5">
        <v>2.746</v>
      </c>
      <c r="J124" s="5">
        <v>1.1759999999999999</v>
      </c>
      <c r="K124" s="5">
        <v>1.23</v>
      </c>
      <c r="L124" s="5">
        <v>2.0139999999999998</v>
      </c>
      <c r="M124" s="5">
        <v>4.5579999999999998</v>
      </c>
    </row>
    <row r="125" spans="1:13" x14ac:dyDescent="0.2">
      <c r="A125" s="1">
        <v>42005</v>
      </c>
      <c r="B125" s="5">
        <v>2.286</v>
      </c>
      <c r="C125" s="5">
        <v>3.859</v>
      </c>
      <c r="D125" s="5">
        <v>15.087999999999999</v>
      </c>
      <c r="E125" s="5">
        <v>2.0310000000000001</v>
      </c>
      <c r="F125" s="5">
        <v>4.4580000000000002</v>
      </c>
      <c r="G125" s="5">
        <v>0.92300000000000004</v>
      </c>
      <c r="H125" s="5">
        <v>3.9169999999999998</v>
      </c>
      <c r="I125" s="5">
        <v>2.6379999999999999</v>
      </c>
      <c r="J125" s="5">
        <v>1.173</v>
      </c>
      <c r="K125" s="5">
        <v>1.2370000000000001</v>
      </c>
      <c r="L125" s="5">
        <v>1.9850000000000001</v>
      </c>
      <c r="M125" s="5">
        <v>4.3970000000000002</v>
      </c>
    </row>
    <row r="126" spans="1:13" x14ac:dyDescent="0.2">
      <c r="A126" s="1">
        <v>42036</v>
      </c>
      <c r="B126" s="5">
        <v>2.488</v>
      </c>
      <c r="C126" s="5">
        <v>3.9220000000000002</v>
      </c>
      <c r="D126" s="5">
        <v>15.122999999999999</v>
      </c>
      <c r="E126" s="5">
        <v>2.1320000000000001</v>
      </c>
      <c r="F126" s="5">
        <v>4.5670000000000002</v>
      </c>
      <c r="G126" s="5">
        <v>0.92900000000000005</v>
      </c>
      <c r="H126" s="5">
        <v>3.8620000000000001</v>
      </c>
      <c r="I126" s="5">
        <v>2.528</v>
      </c>
      <c r="J126" s="5">
        <v>1.2130000000000001</v>
      </c>
      <c r="K126" s="5">
        <v>1.306</v>
      </c>
      <c r="L126" s="5">
        <v>1.972</v>
      </c>
      <c r="M126" s="5">
        <v>4.2279999999999998</v>
      </c>
    </row>
    <row r="127" spans="1:13" x14ac:dyDescent="0.2">
      <c r="A127" s="1">
        <v>42064</v>
      </c>
      <c r="B127" s="5">
        <v>2.6440000000000001</v>
      </c>
      <c r="C127" s="5">
        <v>3.9510000000000001</v>
      </c>
      <c r="D127" s="5">
        <v>15.358000000000001</v>
      </c>
      <c r="E127" s="5">
        <v>2.16</v>
      </c>
      <c r="F127" s="5">
        <v>4.5990000000000002</v>
      </c>
      <c r="G127" s="5">
        <v>0.95799999999999996</v>
      </c>
      <c r="H127" s="5">
        <v>3.8130000000000002</v>
      </c>
      <c r="I127" s="5">
        <v>2.6059999999999999</v>
      </c>
      <c r="J127" s="5">
        <v>1.0489999999999999</v>
      </c>
      <c r="K127" s="5">
        <v>1.349</v>
      </c>
      <c r="L127" s="5">
        <v>2.0459999999999998</v>
      </c>
      <c r="M127" s="5">
        <v>4.367</v>
      </c>
    </row>
    <row r="128" spans="1:13" x14ac:dyDescent="0.2">
      <c r="A128" s="1">
        <v>42095</v>
      </c>
      <c r="B128" s="5">
        <v>2.84</v>
      </c>
      <c r="C128" s="5">
        <v>3.911</v>
      </c>
      <c r="D128" s="5">
        <v>15.162000000000001</v>
      </c>
      <c r="E128" s="5">
        <v>2.3359999999999999</v>
      </c>
      <c r="F128" s="5">
        <v>4.5759999999999996</v>
      </c>
      <c r="G128" s="5">
        <v>0.96399999999999997</v>
      </c>
      <c r="H128" s="5">
        <v>3.8140000000000001</v>
      </c>
      <c r="I128" s="5">
        <v>2.6469999999999998</v>
      </c>
      <c r="J128" s="5">
        <v>1.252</v>
      </c>
      <c r="K128" s="5">
        <v>1.397</v>
      </c>
      <c r="L128" s="5">
        <v>2.117</v>
      </c>
      <c r="M128" s="5">
        <v>4.423</v>
      </c>
    </row>
    <row r="129" spans="1:13" x14ac:dyDescent="0.2">
      <c r="A129" s="1">
        <v>42125</v>
      </c>
      <c r="B129" s="5">
        <v>2.9550000000000001</v>
      </c>
      <c r="C129" s="5">
        <v>3.8919999999999999</v>
      </c>
      <c r="D129" s="5">
        <v>14.746</v>
      </c>
      <c r="E129" s="5">
        <v>2.5329999999999999</v>
      </c>
      <c r="F129" s="5">
        <v>4.5540000000000003</v>
      </c>
      <c r="G129" s="5">
        <v>1.0169999999999999</v>
      </c>
      <c r="H129" s="5">
        <v>3.738</v>
      </c>
      <c r="I129" s="5">
        <v>2.6259999999999999</v>
      </c>
      <c r="J129" s="5">
        <v>1.2549999999999999</v>
      </c>
      <c r="K129" s="5">
        <v>1.403</v>
      </c>
      <c r="L129" s="5">
        <v>2.0339999999999998</v>
      </c>
      <c r="M129" s="5">
        <v>4.3869999999999996</v>
      </c>
    </row>
    <row r="130" spans="1:13" x14ac:dyDescent="0.2">
      <c r="A130" s="1">
        <v>42156</v>
      </c>
      <c r="B130" s="5">
        <v>3.0150000000000001</v>
      </c>
      <c r="C130" s="5">
        <v>3.7789999999999999</v>
      </c>
      <c r="D130" s="5">
        <v>14.571</v>
      </c>
      <c r="E130" s="5">
        <v>2.6429999999999998</v>
      </c>
      <c r="F130" s="5">
        <v>4.5519999999999996</v>
      </c>
      <c r="G130" s="5">
        <v>1.038</v>
      </c>
      <c r="H130" s="5">
        <v>3.6859999999999999</v>
      </c>
      <c r="I130" s="5">
        <v>2.5430000000000001</v>
      </c>
      <c r="J130" s="5">
        <v>1.2509999999999999</v>
      </c>
      <c r="K130" s="5">
        <v>1.464</v>
      </c>
      <c r="L130" s="5">
        <v>2.0539999999999998</v>
      </c>
      <c r="M130" s="5">
        <v>4.2889999999999997</v>
      </c>
    </row>
    <row r="131" spans="1:13" x14ac:dyDescent="0.2">
      <c r="A131" s="1">
        <v>42186</v>
      </c>
      <c r="B131" s="5">
        <v>2.968</v>
      </c>
      <c r="C131" s="5">
        <v>3.774</v>
      </c>
      <c r="D131" s="5">
        <v>14.875999999999999</v>
      </c>
      <c r="E131" s="5">
        <v>2.661</v>
      </c>
      <c r="F131" s="5">
        <v>4.6459999999999999</v>
      </c>
      <c r="G131" s="5">
        <v>1.046</v>
      </c>
      <c r="H131" s="5">
        <v>3.6440000000000001</v>
      </c>
      <c r="I131" s="5">
        <v>2.4940000000000002</v>
      </c>
      <c r="J131" s="5">
        <v>1.2470000000000001</v>
      </c>
      <c r="K131" s="5">
        <v>1.421</v>
      </c>
      <c r="L131" s="5">
        <v>2.161</v>
      </c>
      <c r="M131" s="5">
        <v>4.2270000000000003</v>
      </c>
    </row>
    <row r="132" spans="1:13" x14ac:dyDescent="0.2">
      <c r="A132" s="1">
        <v>42217</v>
      </c>
      <c r="B132" s="5">
        <v>3.0990000000000002</v>
      </c>
      <c r="C132" s="5">
        <v>3.7210000000000001</v>
      </c>
      <c r="D132" s="5">
        <v>15.212999999999999</v>
      </c>
      <c r="E132" s="5">
        <v>2.81</v>
      </c>
      <c r="F132" s="5">
        <v>4.585</v>
      </c>
      <c r="G132" s="5">
        <v>1.0349999999999999</v>
      </c>
      <c r="H132" s="5">
        <v>3.6040000000000001</v>
      </c>
      <c r="I132" s="5">
        <v>2.4430000000000001</v>
      </c>
      <c r="J132" s="5">
        <v>1.2649999999999999</v>
      </c>
      <c r="K132" s="5">
        <v>1.5169999999999999</v>
      </c>
      <c r="L132" s="5">
        <v>2.153</v>
      </c>
      <c r="M132" s="5">
        <v>4.1630000000000003</v>
      </c>
    </row>
    <row r="133" spans="1:13" x14ac:dyDescent="0.2">
      <c r="A133" s="1">
        <v>42248</v>
      </c>
      <c r="B133" s="5">
        <v>3.1320000000000001</v>
      </c>
      <c r="C133" s="5">
        <v>3.661</v>
      </c>
      <c r="D133" s="5">
        <v>15.303000000000001</v>
      </c>
      <c r="E133" s="5">
        <v>2.9129999999999998</v>
      </c>
      <c r="F133" s="5">
        <v>4.7060000000000004</v>
      </c>
      <c r="G133" s="5">
        <v>1.0109999999999999</v>
      </c>
      <c r="H133" s="5">
        <v>3.5670000000000002</v>
      </c>
      <c r="I133" s="5">
        <v>2.4449999999999998</v>
      </c>
      <c r="J133" s="5">
        <v>1.2629999999999999</v>
      </c>
      <c r="K133" s="5">
        <v>1.516</v>
      </c>
      <c r="L133" s="5">
        <v>2.169</v>
      </c>
      <c r="M133" s="5">
        <v>4.149</v>
      </c>
    </row>
    <row r="134" spans="1:13" x14ac:dyDescent="0.2">
      <c r="A134" s="1">
        <v>42278</v>
      </c>
      <c r="B134" s="5">
        <v>3.0920000000000001</v>
      </c>
      <c r="C134" s="5">
        <v>3.6269999999999998</v>
      </c>
      <c r="D134" s="5">
        <v>14.911</v>
      </c>
      <c r="E134" s="5">
        <v>3.1760000000000002</v>
      </c>
      <c r="F134" s="5">
        <v>4.6870000000000003</v>
      </c>
      <c r="G134" s="5">
        <v>1.048</v>
      </c>
      <c r="H134" s="5">
        <v>3.532</v>
      </c>
      <c r="I134" s="5">
        <v>2.4049999999999998</v>
      </c>
      <c r="J134" s="5">
        <v>1.294</v>
      </c>
      <c r="K134" s="5">
        <v>1.552</v>
      </c>
      <c r="L134" s="5">
        <v>2.2530000000000001</v>
      </c>
      <c r="M134" s="5">
        <v>4.1130000000000004</v>
      </c>
    </row>
    <row r="135" spans="1:13" x14ac:dyDescent="0.2">
      <c r="A135" s="1">
        <v>42309</v>
      </c>
      <c r="B135" s="5">
        <v>3.1150000000000002</v>
      </c>
      <c r="C135" s="5">
        <v>3.7250000000000001</v>
      </c>
      <c r="D135" s="5">
        <v>15.132999999999999</v>
      </c>
      <c r="E135" s="5">
        <v>3.4039999999999999</v>
      </c>
      <c r="F135" s="5">
        <v>4.5549999999999997</v>
      </c>
      <c r="G135" s="5">
        <v>1.0609999999999999</v>
      </c>
      <c r="H135" s="5">
        <v>3.5</v>
      </c>
      <c r="I135" s="5">
        <v>2.3650000000000002</v>
      </c>
      <c r="J135" s="5">
        <v>1.26</v>
      </c>
      <c r="K135" s="5">
        <v>1.554</v>
      </c>
      <c r="L135" s="5">
        <v>2.2669999999999999</v>
      </c>
      <c r="M135" s="5">
        <v>4.0990000000000002</v>
      </c>
    </row>
    <row r="136" spans="1:13" x14ac:dyDescent="0.2">
      <c r="A136" s="1">
        <v>42339</v>
      </c>
      <c r="B136" s="5">
        <v>2.8370000000000002</v>
      </c>
      <c r="C136" s="5">
        <v>3.6509999999999998</v>
      </c>
      <c r="D136" s="5">
        <v>15.586</v>
      </c>
      <c r="E136" s="5">
        <v>3.5430000000000001</v>
      </c>
      <c r="F136" s="5">
        <v>4.6029999999999998</v>
      </c>
      <c r="G136" s="5">
        <v>1.0569999999999999</v>
      </c>
      <c r="H136" s="5">
        <v>3.45</v>
      </c>
      <c r="I136" s="5">
        <v>2.3239999999999998</v>
      </c>
      <c r="J136" s="5">
        <v>1.2290000000000001</v>
      </c>
      <c r="K136" s="5">
        <v>1.534</v>
      </c>
      <c r="L136" s="5">
        <v>2.3639999999999999</v>
      </c>
      <c r="M136" s="5">
        <v>4.0730000000000004</v>
      </c>
    </row>
    <row r="137" spans="1:13" x14ac:dyDescent="0.2">
      <c r="A137" s="1">
        <v>42370</v>
      </c>
      <c r="B137" s="5">
        <v>2.83</v>
      </c>
      <c r="C137" s="5">
        <v>3.7330000000000001</v>
      </c>
      <c r="D137" s="5">
        <v>16.263999999999999</v>
      </c>
      <c r="E137" s="5">
        <v>3.6629999999999998</v>
      </c>
      <c r="F137" s="5">
        <v>4.3540000000000001</v>
      </c>
      <c r="G137" s="5">
        <v>1.109</v>
      </c>
      <c r="H137" s="5">
        <v>3.294</v>
      </c>
      <c r="I137" s="5">
        <v>2.2429999999999999</v>
      </c>
      <c r="J137" s="5">
        <v>1.2689999999999999</v>
      </c>
      <c r="K137" s="5">
        <v>1.5840000000000001</v>
      </c>
      <c r="L137" s="5">
        <v>2.4329999999999998</v>
      </c>
      <c r="M137" s="5">
        <v>3.9630000000000001</v>
      </c>
    </row>
    <row r="138" spans="1:13" x14ac:dyDescent="0.2">
      <c r="A138" s="1">
        <v>42401</v>
      </c>
      <c r="B138" s="5">
        <v>3.0129999999999999</v>
      </c>
      <c r="C138" s="5">
        <v>3.7120000000000002</v>
      </c>
      <c r="D138" s="5">
        <v>16.64</v>
      </c>
      <c r="E138" s="5">
        <v>3.819</v>
      </c>
      <c r="F138" s="5">
        <v>4.2930000000000001</v>
      </c>
      <c r="G138" s="5">
        <v>1.145</v>
      </c>
      <c r="H138" s="5">
        <v>3.3079999999999998</v>
      </c>
      <c r="I138" s="5">
        <v>2.214</v>
      </c>
      <c r="J138" s="5">
        <v>1.252</v>
      </c>
      <c r="K138" s="5">
        <v>1.593</v>
      </c>
      <c r="L138" s="5">
        <v>2.2200000000000002</v>
      </c>
      <c r="M138" s="5">
        <v>3.9279999999999999</v>
      </c>
    </row>
    <row r="139" spans="1:13" x14ac:dyDescent="0.2">
      <c r="A139" s="1">
        <v>42430</v>
      </c>
      <c r="B139" s="5">
        <v>3.125</v>
      </c>
      <c r="C139" s="5">
        <v>3.496</v>
      </c>
      <c r="D139" s="5">
        <v>16.183</v>
      </c>
      <c r="E139" s="5">
        <v>3.9009999999999998</v>
      </c>
      <c r="F139" s="5">
        <v>4.2549999999999999</v>
      </c>
      <c r="G139" s="5">
        <v>1.161</v>
      </c>
      <c r="H139" s="5">
        <v>3.26</v>
      </c>
      <c r="I139" s="5">
        <v>2.1480000000000001</v>
      </c>
      <c r="J139" s="5">
        <v>1.1439999999999999</v>
      </c>
      <c r="K139" s="5">
        <v>1.585</v>
      </c>
      <c r="L139" s="5">
        <v>2.194</v>
      </c>
      <c r="M139" s="5">
        <v>3.851</v>
      </c>
    </row>
    <row r="140" spans="1:13" x14ac:dyDescent="0.2">
      <c r="A140" s="1">
        <v>42461</v>
      </c>
      <c r="B140" s="5">
        <v>3.2130000000000001</v>
      </c>
      <c r="C140" s="5">
        <v>3.7330000000000001</v>
      </c>
      <c r="D140" s="5">
        <v>16.164999999999999</v>
      </c>
      <c r="E140" s="5">
        <v>3.7650000000000001</v>
      </c>
      <c r="F140" s="5">
        <v>4.2629999999999999</v>
      </c>
      <c r="G140" s="5">
        <v>1.1020000000000001</v>
      </c>
      <c r="H140" s="5">
        <v>3.206</v>
      </c>
      <c r="I140" s="5">
        <v>2.109</v>
      </c>
      <c r="J140" s="5">
        <v>1.163</v>
      </c>
      <c r="K140" s="5">
        <v>1.635</v>
      </c>
      <c r="L140" s="5">
        <v>2.419</v>
      </c>
      <c r="M140" s="5">
        <v>3.794</v>
      </c>
    </row>
    <row r="141" spans="1:13" x14ac:dyDescent="0.2">
      <c r="A141" s="1">
        <v>42491</v>
      </c>
      <c r="B141" s="5">
        <v>3.27</v>
      </c>
      <c r="C141" s="5">
        <v>3.758</v>
      </c>
      <c r="D141" s="5">
        <v>16.114999999999998</v>
      </c>
      <c r="E141" s="5">
        <v>3.82</v>
      </c>
      <c r="F141" s="5">
        <v>4.2750000000000004</v>
      </c>
      <c r="G141" s="5">
        <v>1.113</v>
      </c>
      <c r="H141" s="5">
        <v>3.2010000000000001</v>
      </c>
      <c r="I141" s="5">
        <v>2.0659999999999998</v>
      </c>
      <c r="J141" s="5">
        <v>1.2809999999999999</v>
      </c>
      <c r="K141" s="5">
        <v>1.655</v>
      </c>
      <c r="L141" s="5">
        <v>2.5019999999999998</v>
      </c>
      <c r="M141" s="5">
        <v>3.746</v>
      </c>
    </row>
    <row r="142" spans="1:13" x14ac:dyDescent="0.2">
      <c r="A142" s="1">
        <v>42522</v>
      </c>
      <c r="B142" s="5">
        <v>3.355</v>
      </c>
      <c r="C142" s="5">
        <v>3.7370000000000001</v>
      </c>
      <c r="D142" s="5">
        <v>16.061</v>
      </c>
      <c r="E142" s="5">
        <v>3.92</v>
      </c>
      <c r="F142" s="5">
        <v>4.2560000000000002</v>
      </c>
      <c r="G142" s="5">
        <v>1.123</v>
      </c>
      <c r="H142" s="5">
        <v>3.1360000000000001</v>
      </c>
      <c r="I142" s="5">
        <v>1.996</v>
      </c>
      <c r="J142" s="5">
        <v>1.335</v>
      </c>
      <c r="K142" s="5">
        <v>1.5940000000000001</v>
      </c>
      <c r="L142" s="5">
        <v>2.4470000000000001</v>
      </c>
      <c r="M142" s="5">
        <v>3.6850000000000001</v>
      </c>
    </row>
    <row r="143" spans="1:13" x14ac:dyDescent="0.2">
      <c r="A143" s="1">
        <v>42552</v>
      </c>
      <c r="B143" s="5">
        <v>3.4580000000000002</v>
      </c>
      <c r="C143" s="5">
        <v>3.831</v>
      </c>
      <c r="D143" s="5">
        <v>16.297000000000001</v>
      </c>
      <c r="E143" s="5">
        <v>3.851</v>
      </c>
      <c r="F143" s="5">
        <v>4.165</v>
      </c>
      <c r="G143" s="5">
        <v>1.1439999999999999</v>
      </c>
      <c r="H143" s="5">
        <v>3.0990000000000002</v>
      </c>
      <c r="I143" s="5">
        <v>1.954</v>
      </c>
      <c r="J143" s="5">
        <v>1.3169999999999999</v>
      </c>
      <c r="K143" s="5">
        <v>1.6020000000000001</v>
      </c>
      <c r="L143" s="5">
        <v>2.4969999999999999</v>
      </c>
      <c r="M143" s="5">
        <v>3.64</v>
      </c>
    </row>
    <row r="144" spans="1:13" x14ac:dyDescent="0.2">
      <c r="A144" s="1">
        <v>42583</v>
      </c>
      <c r="B144" s="5">
        <v>3.569</v>
      </c>
      <c r="C144" s="5">
        <v>3.7250000000000001</v>
      </c>
      <c r="D144" s="5">
        <v>16.276</v>
      </c>
      <c r="E144" s="5">
        <v>4.1139999999999999</v>
      </c>
      <c r="F144" s="5">
        <v>4.0679999999999996</v>
      </c>
      <c r="G144" s="5">
        <v>1.1000000000000001</v>
      </c>
      <c r="H144" s="5">
        <v>3.0590000000000002</v>
      </c>
      <c r="I144" s="5">
        <v>1.9179999999999999</v>
      </c>
      <c r="J144" s="5">
        <v>1.35</v>
      </c>
      <c r="K144" s="5">
        <v>1.65</v>
      </c>
      <c r="L144" s="5">
        <v>2.4849999999999999</v>
      </c>
      <c r="M144" s="5">
        <v>3.633</v>
      </c>
    </row>
    <row r="145" spans="1:13" x14ac:dyDescent="0.2">
      <c r="A145" s="1">
        <v>42614</v>
      </c>
      <c r="B145" s="5">
        <v>3.5920000000000001</v>
      </c>
      <c r="C145" s="5">
        <v>3.7320000000000002</v>
      </c>
      <c r="D145" s="5">
        <v>15.835000000000001</v>
      </c>
      <c r="E145" s="5">
        <v>4.1959999999999997</v>
      </c>
      <c r="F145" s="5">
        <v>3.9580000000000002</v>
      </c>
      <c r="G145" s="5">
        <v>1.0840000000000001</v>
      </c>
      <c r="H145" s="5">
        <v>3.0070000000000001</v>
      </c>
      <c r="I145" s="5">
        <v>1.8939999999999999</v>
      </c>
      <c r="J145" s="5">
        <v>1.3660000000000001</v>
      </c>
      <c r="K145" s="5">
        <v>1.635</v>
      </c>
      <c r="L145" s="5">
        <v>2.44</v>
      </c>
      <c r="M145" s="5">
        <v>3.581</v>
      </c>
    </row>
    <row r="146" spans="1:13" x14ac:dyDescent="0.2">
      <c r="A146" s="1">
        <v>42644</v>
      </c>
      <c r="B146" s="5">
        <v>3.6440000000000001</v>
      </c>
      <c r="C146" s="5">
        <v>3.7040000000000002</v>
      </c>
      <c r="D146" s="5">
        <v>15.487</v>
      </c>
      <c r="E146" s="5">
        <v>3.964</v>
      </c>
      <c r="F146" s="5">
        <v>3.9180000000000001</v>
      </c>
      <c r="G146" s="5">
        <v>1.1559999999999999</v>
      </c>
      <c r="H146" s="5">
        <v>2.99</v>
      </c>
      <c r="I146" s="5">
        <v>1.88</v>
      </c>
      <c r="J146" s="5">
        <v>1.411</v>
      </c>
      <c r="K146" s="5">
        <v>1.673</v>
      </c>
      <c r="L146" s="5">
        <v>2.4140000000000001</v>
      </c>
      <c r="M146" s="5">
        <v>3.5249999999999999</v>
      </c>
    </row>
    <row r="147" spans="1:13" x14ac:dyDescent="0.2">
      <c r="A147" s="1">
        <v>42675</v>
      </c>
      <c r="B147" s="5">
        <v>3.6</v>
      </c>
      <c r="C147" s="5">
        <v>3.7040000000000002</v>
      </c>
      <c r="D147" s="5">
        <v>16.5</v>
      </c>
      <c r="E147" s="5">
        <v>4.0759999999999996</v>
      </c>
      <c r="F147" s="5">
        <v>3.8580000000000001</v>
      </c>
      <c r="G147" s="5">
        <v>1.1870000000000001</v>
      </c>
      <c r="H147" s="5">
        <v>2.9550000000000001</v>
      </c>
      <c r="I147" s="5">
        <v>1.8640000000000001</v>
      </c>
      <c r="J147" s="5">
        <v>1.464</v>
      </c>
      <c r="K147" s="5">
        <v>1.6879999999999999</v>
      </c>
      <c r="L147" s="5">
        <v>2.4140000000000001</v>
      </c>
      <c r="M147" s="5">
        <v>3.4729999999999999</v>
      </c>
    </row>
    <row r="148" spans="1:13" x14ac:dyDescent="0.2">
      <c r="A148" s="1">
        <v>42705</v>
      </c>
      <c r="B148" s="5">
        <v>3.5230000000000001</v>
      </c>
      <c r="C148" s="5">
        <v>3.6970000000000001</v>
      </c>
      <c r="D148" s="5">
        <v>16.864999999999998</v>
      </c>
      <c r="E148" s="5">
        <v>4.2430000000000003</v>
      </c>
      <c r="F148" s="5">
        <v>3.7490000000000001</v>
      </c>
      <c r="G148" s="5">
        <v>1.038</v>
      </c>
      <c r="H148" s="5">
        <v>2.8879999999999999</v>
      </c>
      <c r="I148" s="5">
        <v>1.8049999999999999</v>
      </c>
      <c r="J148" s="5">
        <v>1.4690000000000001</v>
      </c>
      <c r="K148" s="5">
        <v>1.65</v>
      </c>
      <c r="L148" s="5">
        <v>2.3929999999999998</v>
      </c>
      <c r="M148" s="5">
        <v>3.3660000000000001</v>
      </c>
    </row>
    <row r="149" spans="1:13" x14ac:dyDescent="0.2">
      <c r="A149" s="1">
        <v>42736</v>
      </c>
      <c r="B149" s="5">
        <v>3.6640000000000001</v>
      </c>
      <c r="C149" s="5">
        <v>3.7810000000000001</v>
      </c>
      <c r="D149" s="5">
        <v>17.105</v>
      </c>
      <c r="E149" s="5">
        <v>4.2830000000000004</v>
      </c>
      <c r="F149" s="5">
        <v>3.76</v>
      </c>
      <c r="G149" s="5">
        <v>1.0529999999999999</v>
      </c>
      <c r="H149" s="5">
        <v>2.8809999999999998</v>
      </c>
      <c r="I149" s="5">
        <v>1.762</v>
      </c>
      <c r="J149" s="5">
        <v>1.4510000000000001</v>
      </c>
      <c r="K149" s="5">
        <v>1.6339999999999999</v>
      </c>
      <c r="L149" s="5">
        <v>2.3650000000000002</v>
      </c>
      <c r="M149" s="5">
        <v>3.3010000000000002</v>
      </c>
    </row>
    <row r="150" spans="1:13" x14ac:dyDescent="0.2">
      <c r="A150" s="1">
        <v>42767</v>
      </c>
      <c r="B150" s="5">
        <v>3.91</v>
      </c>
      <c r="C150" s="5">
        <v>3.8530000000000002</v>
      </c>
      <c r="D150" s="5">
        <v>17.074000000000002</v>
      </c>
      <c r="E150" s="5">
        <v>4.351</v>
      </c>
      <c r="F150" s="5">
        <v>3.7909999999999999</v>
      </c>
      <c r="G150" s="5">
        <v>1.1539999999999999</v>
      </c>
      <c r="H150" s="5">
        <v>2.911</v>
      </c>
      <c r="I150" s="5">
        <v>1.7729999999999999</v>
      </c>
      <c r="J150" s="5">
        <v>1.6140000000000001</v>
      </c>
      <c r="K150" s="5">
        <v>1.6519999999999999</v>
      </c>
      <c r="L150" s="5">
        <v>2.46</v>
      </c>
      <c r="M150" s="5">
        <v>3.327</v>
      </c>
    </row>
    <row r="151" spans="1:13" x14ac:dyDescent="0.2">
      <c r="A151" s="1">
        <v>42795</v>
      </c>
      <c r="B151" s="5">
        <v>4.0149999999999997</v>
      </c>
      <c r="C151" s="5">
        <v>3.9910000000000001</v>
      </c>
      <c r="D151" s="5">
        <v>17.119</v>
      </c>
      <c r="E151" s="5">
        <v>4.4080000000000004</v>
      </c>
      <c r="F151" s="5">
        <v>3.7370000000000001</v>
      </c>
      <c r="G151" s="5">
        <v>1.167</v>
      </c>
      <c r="H151" s="5">
        <v>2.867</v>
      </c>
      <c r="I151" s="5">
        <v>1.734</v>
      </c>
      <c r="J151" s="5">
        <v>1.629</v>
      </c>
      <c r="K151" s="5">
        <v>1.6659999999999999</v>
      </c>
      <c r="L151" s="5">
        <v>2.476</v>
      </c>
      <c r="M151" s="5">
        <v>3.2850000000000001</v>
      </c>
    </row>
    <row r="152" spans="1:13" x14ac:dyDescent="0.2">
      <c r="A152" s="1">
        <v>42826</v>
      </c>
      <c r="B152" s="5">
        <v>4.0979999999999999</v>
      </c>
      <c r="C152" s="5">
        <v>4.0030000000000001</v>
      </c>
      <c r="D152" s="5">
        <v>17.196000000000002</v>
      </c>
      <c r="E152" s="5">
        <v>4.3559999999999999</v>
      </c>
      <c r="F152" s="5">
        <v>3.798</v>
      </c>
      <c r="G152" s="5">
        <v>1.2370000000000001</v>
      </c>
      <c r="H152" s="5">
        <v>2.859</v>
      </c>
      <c r="I152" s="5">
        <v>1.7250000000000001</v>
      </c>
      <c r="J152" s="5">
        <v>1.6879999999999999</v>
      </c>
      <c r="K152" s="5">
        <v>1.661</v>
      </c>
      <c r="L152" s="5">
        <v>2.472</v>
      </c>
      <c r="M152" s="5">
        <v>3.2949999999999999</v>
      </c>
    </row>
    <row r="153" spans="1:13" x14ac:dyDescent="0.2">
      <c r="A153" s="1">
        <v>42856</v>
      </c>
      <c r="B153" s="5">
        <v>4.3259999999999996</v>
      </c>
      <c r="C153" s="5">
        <v>4.1440000000000001</v>
      </c>
      <c r="D153" s="5">
        <v>17.254999999999999</v>
      </c>
      <c r="E153" s="5">
        <v>4.4390000000000001</v>
      </c>
      <c r="F153" s="5">
        <v>3.8730000000000002</v>
      </c>
      <c r="G153" s="5">
        <v>1.248</v>
      </c>
      <c r="H153" s="5">
        <v>2.8239999999999998</v>
      </c>
      <c r="I153" s="5">
        <v>1.706</v>
      </c>
      <c r="J153" s="5">
        <v>1.6779999999999999</v>
      </c>
      <c r="K153" s="5">
        <v>1.627</v>
      </c>
      <c r="L153" s="5">
        <v>2.4790000000000001</v>
      </c>
      <c r="M153" s="5">
        <v>3.2949999999999999</v>
      </c>
    </row>
    <row r="154" spans="1:13" x14ac:dyDescent="0.2">
      <c r="A154" s="1">
        <v>42887</v>
      </c>
      <c r="B154" s="5">
        <v>4.4240000000000004</v>
      </c>
      <c r="C154" s="5">
        <v>4.3449999999999998</v>
      </c>
      <c r="D154" s="5">
        <v>17.3</v>
      </c>
      <c r="E154" s="5">
        <v>4.7119999999999997</v>
      </c>
      <c r="F154" s="5">
        <v>3.9849999999999999</v>
      </c>
      <c r="G154" s="5">
        <v>1.2450000000000001</v>
      </c>
      <c r="H154" s="5">
        <v>2.8050000000000002</v>
      </c>
      <c r="I154" s="5">
        <v>1.68</v>
      </c>
      <c r="J154" s="5">
        <v>1.736</v>
      </c>
      <c r="K154" s="5">
        <v>1.643</v>
      </c>
      <c r="L154" s="5">
        <v>2.4849999999999999</v>
      </c>
      <c r="M154" s="5">
        <v>3.2959999999999998</v>
      </c>
    </row>
    <row r="155" spans="1:13" x14ac:dyDescent="0.2">
      <c r="A155" s="1">
        <v>42917</v>
      </c>
      <c r="B155" s="5">
        <v>4.5819999999999999</v>
      </c>
      <c r="C155" s="5">
        <v>4.3929999999999998</v>
      </c>
      <c r="D155" s="5">
        <v>17.305</v>
      </c>
      <c r="E155" s="5">
        <v>5.0410000000000004</v>
      </c>
      <c r="F155" s="5">
        <v>4.1150000000000002</v>
      </c>
      <c r="G155" s="5">
        <v>1.278</v>
      </c>
      <c r="H155" s="5">
        <v>2.7669999999999999</v>
      </c>
      <c r="I155" s="5">
        <v>1.637</v>
      </c>
      <c r="J155" s="5">
        <v>1.78</v>
      </c>
      <c r="K155" s="5">
        <v>1.6830000000000001</v>
      </c>
      <c r="L155" s="5">
        <v>2.4769999999999999</v>
      </c>
      <c r="M155" s="5">
        <v>3.2509999999999999</v>
      </c>
    </row>
    <row r="156" spans="1:13" x14ac:dyDescent="0.2">
      <c r="A156" s="1">
        <v>42948</v>
      </c>
      <c r="B156" s="5">
        <v>4.6180000000000003</v>
      </c>
      <c r="C156" s="5">
        <v>4.5919999999999996</v>
      </c>
      <c r="D156" s="5">
        <v>17.196000000000002</v>
      </c>
      <c r="E156" s="5">
        <v>5.2229999999999999</v>
      </c>
      <c r="F156" s="5">
        <v>3.8450000000000002</v>
      </c>
      <c r="G156" s="5">
        <v>1.3120000000000001</v>
      </c>
      <c r="H156" s="5">
        <v>2.726</v>
      </c>
      <c r="I156" s="5">
        <v>1.625</v>
      </c>
      <c r="J156" s="5">
        <v>1.8779999999999999</v>
      </c>
      <c r="K156" s="5">
        <v>1.742</v>
      </c>
      <c r="L156" s="5">
        <v>2.4620000000000002</v>
      </c>
      <c r="M156" s="5">
        <v>3.2669999999999999</v>
      </c>
    </row>
    <row r="157" spans="1:13" x14ac:dyDescent="0.2">
      <c r="A157" s="1">
        <v>42979</v>
      </c>
      <c r="B157" s="5">
        <v>4.7320000000000002</v>
      </c>
      <c r="C157" s="5">
        <v>4.9290000000000003</v>
      </c>
      <c r="D157" s="5">
        <v>17.363</v>
      </c>
      <c r="E157" s="5">
        <v>5.383</v>
      </c>
      <c r="F157" s="5">
        <v>3.9889999999999999</v>
      </c>
      <c r="G157" s="5">
        <v>1.3069999999999999</v>
      </c>
      <c r="H157" s="5">
        <v>2.7010000000000001</v>
      </c>
      <c r="I157" s="5">
        <v>1.5980000000000001</v>
      </c>
      <c r="J157" s="5">
        <v>1.794</v>
      </c>
      <c r="K157" s="5">
        <v>1.766</v>
      </c>
      <c r="L157" s="5">
        <v>2.4260000000000002</v>
      </c>
      <c r="M157" s="5">
        <v>3.36</v>
      </c>
    </row>
    <row r="158" spans="1:13" x14ac:dyDescent="0.2">
      <c r="A158" s="1">
        <v>43009</v>
      </c>
      <c r="B158" s="5">
        <v>5.0449999999999999</v>
      </c>
      <c r="C158" s="5">
        <v>5.1319999999999997</v>
      </c>
      <c r="D158" s="5">
        <v>17.099</v>
      </c>
      <c r="E158" s="5">
        <v>5.375</v>
      </c>
      <c r="F158" s="5">
        <v>4.1500000000000004</v>
      </c>
      <c r="G158" s="5">
        <v>1.389</v>
      </c>
      <c r="H158" s="5">
        <v>2.6989999999999998</v>
      </c>
      <c r="I158" s="5">
        <v>1.581</v>
      </c>
      <c r="J158" s="5">
        <v>1.913</v>
      </c>
      <c r="K158" s="5">
        <v>1.7490000000000001</v>
      </c>
      <c r="L158" s="5">
        <v>2.6669999999999998</v>
      </c>
      <c r="M158" s="5">
        <v>3.331</v>
      </c>
    </row>
    <row r="159" spans="1:13" x14ac:dyDescent="0.2">
      <c r="A159" s="1">
        <v>43040</v>
      </c>
      <c r="B159" s="5">
        <v>5.1719999999999997</v>
      </c>
      <c r="C159" s="5">
        <v>5.5049999999999999</v>
      </c>
      <c r="D159" s="5">
        <v>18.478000000000002</v>
      </c>
      <c r="E159" s="5">
        <v>5.7240000000000002</v>
      </c>
      <c r="F159" s="5">
        <v>4.2220000000000004</v>
      </c>
      <c r="G159" s="5">
        <v>1.411</v>
      </c>
      <c r="H159" s="5">
        <v>2.6819999999999999</v>
      </c>
      <c r="I159" s="5">
        <v>1.5660000000000001</v>
      </c>
      <c r="J159" s="5">
        <v>2.0569999999999999</v>
      </c>
      <c r="K159" s="5">
        <v>1.7969999999999999</v>
      </c>
      <c r="L159" s="5">
        <v>2.6840000000000002</v>
      </c>
      <c r="M159" s="5">
        <v>3.355</v>
      </c>
    </row>
    <row r="160" spans="1:13" x14ac:dyDescent="0.2">
      <c r="A160" s="1">
        <v>43070</v>
      </c>
      <c r="B160" s="5">
        <v>5.194</v>
      </c>
      <c r="C160" s="5">
        <v>5.601</v>
      </c>
      <c r="D160" s="5">
        <v>18.952999999999999</v>
      </c>
      <c r="E160" s="5">
        <v>6.0039999999999996</v>
      </c>
      <c r="F160" s="5">
        <v>4.1529999999999996</v>
      </c>
      <c r="G160" s="5">
        <v>1.4059999999999999</v>
      </c>
      <c r="H160" s="5">
        <v>2.6989999999999998</v>
      </c>
      <c r="I160" s="5">
        <v>1.5249999999999999</v>
      </c>
      <c r="J160" s="5">
        <v>2.149</v>
      </c>
      <c r="K160" s="5">
        <v>1.8660000000000001</v>
      </c>
      <c r="L160" s="5">
        <v>2.6339999999999999</v>
      </c>
      <c r="M160" s="5">
        <v>3.323</v>
      </c>
    </row>
    <row r="161" spans="1:13" x14ac:dyDescent="0.2">
      <c r="A161" s="1">
        <v>43101</v>
      </c>
      <c r="B161" s="5">
        <v>4.9660000000000002</v>
      </c>
      <c r="C161" s="5">
        <v>5.5810000000000004</v>
      </c>
      <c r="D161" s="5">
        <v>18.584</v>
      </c>
      <c r="E161" s="5">
        <v>6.0350000000000001</v>
      </c>
      <c r="F161" s="5">
        <v>3.9359999999999999</v>
      </c>
      <c r="G161" s="5">
        <v>1.3620000000000001</v>
      </c>
      <c r="H161" s="5">
        <v>2.5419999999999998</v>
      </c>
      <c r="I161" s="5">
        <v>1.4139999999999999</v>
      </c>
      <c r="J161" s="5">
        <v>2.2309999999999999</v>
      </c>
      <c r="K161" s="5">
        <v>1.855</v>
      </c>
      <c r="L161" s="5">
        <v>2.5680000000000001</v>
      </c>
      <c r="M161" s="5">
        <v>3.2090000000000001</v>
      </c>
    </row>
    <row r="162" spans="1:13" x14ac:dyDescent="0.2">
      <c r="A162" s="1">
        <v>43132</v>
      </c>
      <c r="B162" s="5">
        <v>5.3609999999999998</v>
      </c>
      <c r="C162" s="5">
        <v>5.8819999999999997</v>
      </c>
      <c r="D162" s="5">
        <v>18.864000000000001</v>
      </c>
      <c r="E162" s="5">
        <v>6.2430000000000003</v>
      </c>
      <c r="F162" s="5">
        <v>3.9390000000000001</v>
      </c>
      <c r="G162" s="5">
        <v>1.3859999999999999</v>
      </c>
      <c r="H162" s="5">
        <v>2.5880000000000001</v>
      </c>
      <c r="I162" s="5">
        <v>1.411</v>
      </c>
      <c r="J162" s="5">
        <v>2.2530000000000001</v>
      </c>
      <c r="K162" s="5">
        <v>1.841</v>
      </c>
      <c r="L162" s="5">
        <v>2.6030000000000002</v>
      </c>
      <c r="M162" s="5">
        <v>3.1890000000000001</v>
      </c>
    </row>
    <row r="163" spans="1:13" x14ac:dyDescent="0.2">
      <c r="A163" s="1">
        <v>43160</v>
      </c>
      <c r="B163" s="5">
        <v>5.6840000000000002</v>
      </c>
      <c r="C163" s="5">
        <v>6.1970000000000001</v>
      </c>
      <c r="D163" s="5">
        <v>18.821999999999999</v>
      </c>
      <c r="E163" s="5">
        <v>6.319</v>
      </c>
      <c r="F163" s="5">
        <v>4.03</v>
      </c>
      <c r="G163" s="5">
        <v>1.393</v>
      </c>
      <c r="H163" s="5">
        <v>2.585</v>
      </c>
      <c r="I163" s="5">
        <v>1.3979999999999999</v>
      </c>
      <c r="J163" s="5">
        <v>2.2999999999999998</v>
      </c>
      <c r="K163" s="5">
        <v>1.867</v>
      </c>
      <c r="L163" s="5">
        <v>2.6080000000000001</v>
      </c>
      <c r="M163" s="5">
        <v>3.1970000000000001</v>
      </c>
    </row>
    <row r="164" spans="1:13" x14ac:dyDescent="0.2">
      <c r="A164" s="1">
        <v>43191</v>
      </c>
      <c r="B164" s="5">
        <v>5.9420000000000002</v>
      </c>
      <c r="C164" s="5">
        <v>6.3860000000000001</v>
      </c>
      <c r="D164" s="5">
        <v>18.817</v>
      </c>
      <c r="E164" s="5">
        <v>6.1029999999999998</v>
      </c>
      <c r="F164" s="5">
        <v>4.0090000000000003</v>
      </c>
      <c r="G164" s="5">
        <v>1.476</v>
      </c>
      <c r="H164" s="5">
        <v>2.5649999999999999</v>
      </c>
      <c r="I164" s="5">
        <v>1.4630000000000001</v>
      </c>
      <c r="J164" s="5">
        <v>2.3540000000000001</v>
      </c>
      <c r="K164" s="5">
        <v>1.964</v>
      </c>
      <c r="L164" s="5">
        <v>2.673</v>
      </c>
      <c r="M164" s="5">
        <v>3.2330000000000001</v>
      </c>
    </row>
    <row r="165" spans="1:13" x14ac:dyDescent="0.2">
      <c r="A165" s="1">
        <v>43221</v>
      </c>
      <c r="B165" s="5">
        <v>6.0570000000000004</v>
      </c>
      <c r="C165" s="5">
        <v>6.7779999999999996</v>
      </c>
      <c r="D165" s="5">
        <v>18.643999999999998</v>
      </c>
      <c r="E165" s="5">
        <v>6.53</v>
      </c>
      <c r="F165" s="5">
        <v>4.056</v>
      </c>
      <c r="G165" s="5">
        <v>1.5249999999999999</v>
      </c>
      <c r="H165" s="5">
        <v>2.58</v>
      </c>
      <c r="I165" s="5">
        <v>1.419</v>
      </c>
      <c r="J165" s="5">
        <v>2.3780000000000001</v>
      </c>
      <c r="K165" s="5">
        <v>1.972</v>
      </c>
      <c r="L165" s="5">
        <v>2.661</v>
      </c>
      <c r="M165" s="5">
        <v>3.1930000000000001</v>
      </c>
    </row>
    <row r="166" spans="1:13" x14ac:dyDescent="0.2">
      <c r="A166" s="1">
        <v>43252</v>
      </c>
      <c r="B166" s="5">
        <v>6.2960000000000003</v>
      </c>
      <c r="C166" s="5">
        <v>6.9509999999999996</v>
      </c>
      <c r="D166" s="5">
        <v>18.87</v>
      </c>
      <c r="E166" s="5">
        <v>6.7430000000000003</v>
      </c>
      <c r="F166" s="5">
        <v>4.0999999999999996</v>
      </c>
      <c r="G166" s="5">
        <v>1.5129999999999999</v>
      </c>
      <c r="H166" s="5">
        <v>2.5720000000000001</v>
      </c>
      <c r="I166" s="5">
        <v>1.4</v>
      </c>
      <c r="J166" s="5">
        <v>2.4830000000000001</v>
      </c>
      <c r="K166" s="5">
        <v>1.8560000000000001</v>
      </c>
      <c r="L166" s="5">
        <v>2.6949999999999998</v>
      </c>
      <c r="M166" s="5">
        <v>3.2240000000000002</v>
      </c>
    </row>
    <row r="167" spans="1:13" x14ac:dyDescent="0.2">
      <c r="A167" s="1">
        <v>43282</v>
      </c>
      <c r="B167" s="5">
        <v>6.5709999999999997</v>
      </c>
      <c r="C167" s="5">
        <v>7.0720000000000001</v>
      </c>
      <c r="D167" s="5">
        <v>19.414000000000001</v>
      </c>
      <c r="E167" s="5">
        <v>6.5979999999999999</v>
      </c>
      <c r="F167" s="5">
        <v>4.0730000000000004</v>
      </c>
      <c r="G167" s="5">
        <v>1.579</v>
      </c>
      <c r="H167" s="5">
        <v>2.5110000000000001</v>
      </c>
      <c r="I167" s="5">
        <v>1.3720000000000001</v>
      </c>
      <c r="J167" s="5">
        <v>2.5790000000000002</v>
      </c>
      <c r="K167" s="5">
        <v>1.9330000000000001</v>
      </c>
      <c r="L167" s="5">
        <v>2.6989999999999998</v>
      </c>
      <c r="M167" s="5">
        <v>3.2429999999999999</v>
      </c>
    </row>
    <row r="168" spans="1:13" x14ac:dyDescent="0.2">
      <c r="A168" s="1">
        <v>43313</v>
      </c>
      <c r="B168" s="5">
        <v>6.9080000000000004</v>
      </c>
      <c r="C168" s="5">
        <v>7.2439999999999998</v>
      </c>
      <c r="D168" s="5">
        <v>19.893000000000001</v>
      </c>
      <c r="E168" s="5">
        <v>6.96</v>
      </c>
      <c r="F168" s="5">
        <v>4.1349999999999998</v>
      </c>
      <c r="G168" s="5">
        <v>1.607</v>
      </c>
      <c r="H168" s="5">
        <v>2.504</v>
      </c>
      <c r="I168" s="5">
        <v>1.377</v>
      </c>
      <c r="J168" s="5">
        <v>2.6429999999999998</v>
      </c>
      <c r="K168" s="5">
        <v>2.024</v>
      </c>
      <c r="L168" s="5">
        <v>2.6949999999999998</v>
      </c>
      <c r="M168" s="5">
        <v>3.2930000000000001</v>
      </c>
    </row>
    <row r="169" spans="1:13" x14ac:dyDescent="0.2">
      <c r="A169" s="1">
        <v>43344</v>
      </c>
      <c r="B169" s="5">
        <v>7.1070000000000002</v>
      </c>
      <c r="C169" s="5">
        <v>7.4029999999999996</v>
      </c>
      <c r="D169" s="5">
        <v>20.478999999999999</v>
      </c>
      <c r="E169" s="5">
        <v>7.3109999999999999</v>
      </c>
      <c r="F169" s="5">
        <v>4.1260000000000003</v>
      </c>
      <c r="G169" s="5">
        <v>1.655</v>
      </c>
      <c r="H169" s="5">
        <v>2.4790000000000001</v>
      </c>
      <c r="I169" s="5">
        <v>1.3680000000000001</v>
      </c>
      <c r="J169" s="5">
        <v>2.7</v>
      </c>
      <c r="K169" s="5">
        <v>2.0750000000000002</v>
      </c>
      <c r="L169" s="5">
        <v>2.7679999999999998</v>
      </c>
      <c r="M169" s="5">
        <v>3.262</v>
      </c>
    </row>
    <row r="170" spans="1:13" x14ac:dyDescent="0.2">
      <c r="A170" s="1">
        <v>43374</v>
      </c>
      <c r="B170" s="5">
        <v>7.2320000000000002</v>
      </c>
      <c r="C170" s="5">
        <v>7.69</v>
      </c>
      <c r="D170" s="5">
        <v>20.867999999999999</v>
      </c>
      <c r="E170" s="5">
        <v>7.3159999999999998</v>
      </c>
      <c r="F170" s="5">
        <v>4.1079999999999997</v>
      </c>
      <c r="G170" s="5">
        <v>1.6850000000000001</v>
      </c>
      <c r="H170" s="5">
        <v>2.48</v>
      </c>
      <c r="I170" s="5">
        <v>1.367</v>
      </c>
      <c r="J170" s="5">
        <v>2.8220000000000001</v>
      </c>
      <c r="K170" s="5">
        <v>2.0939999999999999</v>
      </c>
      <c r="L170" s="5">
        <v>2.8010000000000002</v>
      </c>
      <c r="M170" s="5">
        <v>3.25</v>
      </c>
    </row>
    <row r="171" spans="1:13" x14ac:dyDescent="0.2">
      <c r="A171" s="1">
        <v>43405</v>
      </c>
      <c r="B171" s="5">
        <v>7.3639999999999999</v>
      </c>
      <c r="C171" s="5">
        <v>7.7370000000000001</v>
      </c>
      <c r="D171" s="5">
        <v>21.295000000000002</v>
      </c>
      <c r="E171" s="5">
        <v>7.577</v>
      </c>
      <c r="F171" s="5">
        <v>4.1479999999999997</v>
      </c>
      <c r="G171" s="5">
        <v>1.6639999999999999</v>
      </c>
      <c r="H171" s="5">
        <v>2.4550000000000001</v>
      </c>
      <c r="I171" s="5">
        <v>1.361</v>
      </c>
      <c r="J171" s="5">
        <v>2.823</v>
      </c>
      <c r="K171" s="5">
        <v>2.2050000000000001</v>
      </c>
      <c r="L171" s="5">
        <v>2.8439999999999999</v>
      </c>
      <c r="M171" s="5">
        <v>3.2719999999999998</v>
      </c>
    </row>
    <row r="172" spans="1:13" x14ac:dyDescent="0.2">
      <c r="A172" s="1">
        <v>43435</v>
      </c>
      <c r="B172" s="5">
        <v>7.68</v>
      </c>
      <c r="C172" s="5">
        <v>7.7409999999999997</v>
      </c>
      <c r="D172" s="5">
        <v>21.413</v>
      </c>
      <c r="E172" s="5">
        <v>7.7969999999999997</v>
      </c>
      <c r="F172" s="5">
        <v>4.194</v>
      </c>
      <c r="G172" s="5">
        <v>1.746</v>
      </c>
      <c r="H172" s="5">
        <v>2.4510000000000001</v>
      </c>
      <c r="I172" s="5">
        <v>1.343</v>
      </c>
      <c r="J172" s="5">
        <v>2.8490000000000002</v>
      </c>
      <c r="K172" s="5">
        <v>2.2639999999999998</v>
      </c>
      <c r="L172" s="5">
        <v>2.899</v>
      </c>
      <c r="M172" s="5">
        <v>3.2160000000000002</v>
      </c>
    </row>
    <row r="173" spans="1:13" x14ac:dyDescent="0.2">
      <c r="A173" s="1">
        <v>43466</v>
      </c>
      <c r="B173" s="5">
        <v>7.7779999999999996</v>
      </c>
      <c r="C173" s="5">
        <v>8.06</v>
      </c>
      <c r="D173" s="5">
        <v>21.69</v>
      </c>
      <c r="E173" s="5">
        <v>7.0430000000000001</v>
      </c>
      <c r="F173" s="5">
        <v>4.1639999999999997</v>
      </c>
      <c r="G173" s="5">
        <v>1.764</v>
      </c>
      <c r="H173" s="5">
        <v>2.4569999999999999</v>
      </c>
      <c r="I173" s="5">
        <v>1.323</v>
      </c>
      <c r="J173" s="5">
        <v>2.762</v>
      </c>
      <c r="K173" s="5">
        <v>2.3109999999999999</v>
      </c>
      <c r="L173" s="5">
        <v>2.8380000000000001</v>
      </c>
      <c r="M173" s="5">
        <v>3.1680000000000001</v>
      </c>
    </row>
    <row r="174" spans="1:13" x14ac:dyDescent="0.2">
      <c r="A174" s="1">
        <v>43497</v>
      </c>
      <c r="B174" s="5">
        <v>8.0630000000000006</v>
      </c>
      <c r="C174" s="5">
        <v>8.3829999999999991</v>
      </c>
      <c r="D174" s="5">
        <v>21.701000000000001</v>
      </c>
      <c r="E174" s="5">
        <v>7.2619999999999996</v>
      </c>
      <c r="F174" s="5">
        <v>4.1139999999999999</v>
      </c>
      <c r="G174" s="5">
        <v>1.702</v>
      </c>
      <c r="H174" s="5">
        <v>2.4409999999999998</v>
      </c>
      <c r="I174" s="5">
        <v>1.3</v>
      </c>
      <c r="J174" s="5">
        <v>2.694</v>
      </c>
      <c r="K174" s="5">
        <v>2.3069999999999999</v>
      </c>
      <c r="L174" s="5">
        <v>2.8530000000000002</v>
      </c>
      <c r="M174" s="5">
        <v>3.1429999999999998</v>
      </c>
    </row>
    <row r="175" spans="1:13" x14ac:dyDescent="0.2">
      <c r="A175" s="1">
        <v>43525</v>
      </c>
      <c r="B175" s="5">
        <v>8.1609999999999996</v>
      </c>
      <c r="C175" s="5">
        <v>8.4290000000000003</v>
      </c>
      <c r="D175" s="5">
        <v>21.736999999999998</v>
      </c>
      <c r="E175" s="5">
        <v>7.35</v>
      </c>
      <c r="F175" s="5">
        <v>4.1210000000000004</v>
      </c>
      <c r="G175" s="5">
        <v>1.8320000000000001</v>
      </c>
      <c r="H175" s="5">
        <v>2.4129999999999998</v>
      </c>
      <c r="I175" s="5">
        <v>1.286</v>
      </c>
      <c r="J175" s="5">
        <v>2.6829999999999998</v>
      </c>
      <c r="K175" s="5">
        <v>2.278</v>
      </c>
      <c r="L175" s="5">
        <v>2.8250000000000002</v>
      </c>
      <c r="M175" s="5">
        <v>3.1429999999999998</v>
      </c>
    </row>
    <row r="176" spans="1:13" x14ac:dyDescent="0.2">
      <c r="A176" s="1">
        <v>43556</v>
      </c>
      <c r="B176" s="5">
        <v>8.3960000000000008</v>
      </c>
      <c r="C176" s="5">
        <v>8.5630000000000006</v>
      </c>
      <c r="D176" s="5">
        <v>21.733000000000001</v>
      </c>
      <c r="E176" s="5">
        <v>6.9029999999999996</v>
      </c>
      <c r="F176" s="5">
        <v>4.2149999999999999</v>
      </c>
      <c r="G176" s="5">
        <v>1.8540000000000001</v>
      </c>
      <c r="H176" s="5">
        <v>2.391</v>
      </c>
      <c r="I176" s="5">
        <v>1.28</v>
      </c>
      <c r="J176" s="5">
        <v>2.8650000000000002</v>
      </c>
      <c r="K176" s="5">
        <v>2.3860000000000001</v>
      </c>
      <c r="L176" s="5">
        <v>2.871</v>
      </c>
      <c r="M176" s="5">
        <v>3.1619999999999999</v>
      </c>
    </row>
    <row r="177" spans="1:13" x14ac:dyDescent="0.2">
      <c r="A177" s="1">
        <v>43586</v>
      </c>
      <c r="B177" s="5">
        <v>8.76</v>
      </c>
      <c r="C177" s="5">
        <v>8.7520000000000007</v>
      </c>
      <c r="D177" s="5">
        <v>21.577000000000002</v>
      </c>
      <c r="E177" s="5">
        <v>7.2859999999999996</v>
      </c>
      <c r="F177" s="5">
        <v>4.2789999999999999</v>
      </c>
      <c r="G177" s="5">
        <v>1.847</v>
      </c>
      <c r="H177" s="5">
        <v>2.3660000000000001</v>
      </c>
      <c r="I177" s="5">
        <v>1.252</v>
      </c>
      <c r="J177" s="5">
        <v>2.91</v>
      </c>
      <c r="K177" s="5">
        <v>2.371</v>
      </c>
      <c r="L177" s="5">
        <v>2.919</v>
      </c>
      <c r="M177" s="5">
        <v>3.1190000000000002</v>
      </c>
    </row>
    <row r="178" spans="1:13" x14ac:dyDescent="0.2">
      <c r="A178" s="1">
        <v>43617</v>
      </c>
      <c r="B178" s="5">
        <v>8.9079999999999995</v>
      </c>
      <c r="C178" s="5">
        <v>8.8550000000000004</v>
      </c>
      <c r="D178" s="5">
        <v>21.847000000000001</v>
      </c>
      <c r="E178" s="5">
        <v>7.56</v>
      </c>
      <c r="F178" s="5">
        <v>4.3540000000000001</v>
      </c>
      <c r="G178" s="5">
        <v>1.8919999999999999</v>
      </c>
      <c r="H178" s="5">
        <v>2.3439999999999999</v>
      </c>
      <c r="I178" s="5">
        <v>1.24</v>
      </c>
      <c r="J178" s="5">
        <v>2.9470000000000001</v>
      </c>
      <c r="K178" s="5">
        <v>2.4449999999999998</v>
      </c>
      <c r="L178" s="5">
        <v>2.8879999999999999</v>
      </c>
      <c r="M178" s="5">
        <v>3.0990000000000002</v>
      </c>
    </row>
    <row r="179" spans="1:13" x14ac:dyDescent="0.2">
      <c r="A179" s="1">
        <v>43647</v>
      </c>
      <c r="B179" s="5">
        <v>9.1289999999999996</v>
      </c>
      <c r="C179" s="5">
        <v>9.1300000000000008</v>
      </c>
      <c r="D179" s="5">
        <v>22.035</v>
      </c>
      <c r="E179" s="5">
        <v>7.4729999999999999</v>
      </c>
      <c r="F179" s="5">
        <v>4.4039999999999999</v>
      </c>
      <c r="G179" s="5">
        <v>1.9279999999999999</v>
      </c>
      <c r="H179" s="5">
        <v>2.319</v>
      </c>
      <c r="I179" s="5">
        <v>1.228</v>
      </c>
      <c r="J179" s="5">
        <v>3.0059999999999998</v>
      </c>
      <c r="K179" s="5">
        <v>2.4119999999999999</v>
      </c>
      <c r="L179" s="5">
        <v>2.843</v>
      </c>
      <c r="M179" s="5">
        <v>3.0510000000000002</v>
      </c>
    </row>
    <row r="180" spans="1:13" x14ac:dyDescent="0.2">
      <c r="A180" s="1">
        <v>43678</v>
      </c>
      <c r="B180" s="5">
        <v>9.57</v>
      </c>
      <c r="C180" s="5">
        <v>9.08</v>
      </c>
      <c r="D180" s="5">
        <v>22.14</v>
      </c>
      <c r="E180" s="5">
        <v>7.9390000000000001</v>
      </c>
      <c r="F180" s="5">
        <v>4.4610000000000003</v>
      </c>
      <c r="G180" s="5">
        <v>1.974</v>
      </c>
      <c r="H180" s="5">
        <v>2.2989999999999999</v>
      </c>
      <c r="I180" s="5">
        <v>1.218</v>
      </c>
      <c r="J180" s="5">
        <v>2.9430000000000001</v>
      </c>
      <c r="K180" s="5">
        <v>2.4550000000000001</v>
      </c>
      <c r="L180" s="5">
        <v>2.7719999999999998</v>
      </c>
      <c r="M180" s="5">
        <v>3.0209999999999999</v>
      </c>
    </row>
    <row r="181" spans="1:13" x14ac:dyDescent="0.2">
      <c r="A181" s="1">
        <v>43709</v>
      </c>
      <c r="B181" s="5">
        <v>9.8230000000000004</v>
      </c>
      <c r="C181" s="5">
        <v>9.0709999999999997</v>
      </c>
      <c r="D181" s="5">
        <v>22.259</v>
      </c>
      <c r="E181" s="5">
        <v>8.2240000000000002</v>
      </c>
      <c r="F181" s="5">
        <v>4.5350000000000001</v>
      </c>
      <c r="G181" s="5">
        <v>1.9359999999999999</v>
      </c>
      <c r="H181" s="5">
        <v>2.2799999999999998</v>
      </c>
      <c r="I181" s="5">
        <v>1.2070000000000001</v>
      </c>
      <c r="J181" s="5">
        <v>3.0169999999999999</v>
      </c>
      <c r="K181" s="5">
        <v>2.4630000000000001</v>
      </c>
      <c r="L181" s="5">
        <v>2.9060000000000001</v>
      </c>
      <c r="M181" s="5">
        <v>3.044</v>
      </c>
    </row>
    <row r="182" spans="1:13" x14ac:dyDescent="0.2">
      <c r="A182" s="1">
        <v>43739</v>
      </c>
      <c r="B182" s="5">
        <v>9.8829999999999991</v>
      </c>
      <c r="C182" s="5">
        <v>9.2309999999999999</v>
      </c>
      <c r="D182" s="5">
        <v>22.663</v>
      </c>
      <c r="E182" s="5">
        <v>7.8920000000000003</v>
      </c>
      <c r="F182" s="5">
        <v>4.5220000000000002</v>
      </c>
      <c r="G182" s="5">
        <v>2.0249999999999999</v>
      </c>
      <c r="H182" s="5">
        <v>2.2589999999999999</v>
      </c>
      <c r="I182" s="5">
        <v>1.2030000000000001</v>
      </c>
      <c r="J182" s="5">
        <v>2.9489999999999998</v>
      </c>
      <c r="K182" s="5">
        <v>2.6739999999999999</v>
      </c>
      <c r="L182" s="5">
        <v>2.915</v>
      </c>
      <c r="M182" s="5">
        <v>2.9910000000000001</v>
      </c>
    </row>
    <row r="183" spans="1:13" x14ac:dyDescent="0.2">
      <c r="A183" s="1">
        <v>43770</v>
      </c>
      <c r="B183" s="5">
        <v>10.15</v>
      </c>
      <c r="C183" s="5">
        <v>9.391</v>
      </c>
      <c r="D183" s="5">
        <v>23.483000000000001</v>
      </c>
      <c r="E183" s="5">
        <v>8.2289999999999992</v>
      </c>
      <c r="F183" s="5">
        <v>4.4779999999999998</v>
      </c>
      <c r="G183" s="5">
        <v>2.069</v>
      </c>
      <c r="H183" s="5">
        <v>2.234</v>
      </c>
      <c r="I183" s="5">
        <v>1.206</v>
      </c>
      <c r="J183" s="5">
        <v>2.8410000000000002</v>
      </c>
      <c r="K183" s="5">
        <v>2.8140000000000001</v>
      </c>
      <c r="L183" s="5">
        <v>2.9079999999999999</v>
      </c>
      <c r="M183" s="5">
        <v>2.99</v>
      </c>
    </row>
    <row r="184" spans="1:13" x14ac:dyDescent="0.2">
      <c r="A184" s="1">
        <v>43800</v>
      </c>
      <c r="B184" s="5">
        <v>10.276</v>
      </c>
      <c r="C184" s="5">
        <v>9.4719999999999995</v>
      </c>
      <c r="D184" s="5">
        <v>23.260999999999999</v>
      </c>
      <c r="E184" s="5">
        <v>8.2910000000000004</v>
      </c>
      <c r="F184" s="5">
        <v>4.5030000000000001</v>
      </c>
      <c r="G184" s="5">
        <v>2.024</v>
      </c>
      <c r="H184" s="5">
        <v>2.2280000000000002</v>
      </c>
      <c r="I184" s="5">
        <v>1.198</v>
      </c>
      <c r="J184" s="5">
        <v>2.8210000000000002</v>
      </c>
      <c r="K184" s="5">
        <v>2.8580000000000001</v>
      </c>
      <c r="L184" s="5">
        <v>2.8849999999999998</v>
      </c>
      <c r="M184" s="5">
        <v>2.9359999999999999</v>
      </c>
    </row>
    <row r="185" spans="1:13" x14ac:dyDescent="0.2">
      <c r="A185" s="1">
        <v>43831</v>
      </c>
      <c r="B185" s="5">
        <v>10.257</v>
      </c>
      <c r="C185" s="5">
        <v>9.6029999999999998</v>
      </c>
      <c r="D185" s="5">
        <v>23.353999999999999</v>
      </c>
      <c r="E185" s="5">
        <v>7.024</v>
      </c>
      <c r="F185" s="5">
        <v>4.6680000000000001</v>
      </c>
      <c r="G185" s="5">
        <v>2.2269999999999999</v>
      </c>
      <c r="H185" s="5">
        <v>2.2949999999999999</v>
      </c>
      <c r="I185" s="5">
        <v>1.18</v>
      </c>
      <c r="J185" s="5">
        <v>2.7909999999999999</v>
      </c>
      <c r="K185" s="5">
        <v>2.802</v>
      </c>
      <c r="L185" s="5">
        <v>2.8079999999999998</v>
      </c>
      <c r="M185" s="5">
        <v>2.827</v>
      </c>
    </row>
    <row r="186" spans="1:13" x14ac:dyDescent="0.2">
      <c r="A186" s="1">
        <v>43862</v>
      </c>
      <c r="B186" s="5">
        <v>10.254</v>
      </c>
      <c r="C186" s="5">
        <v>9.6059999999999999</v>
      </c>
      <c r="D186" s="5">
        <v>23.579000000000001</v>
      </c>
      <c r="E186" s="5">
        <v>7.2279999999999998</v>
      </c>
      <c r="F186" s="5">
        <v>4.6130000000000004</v>
      </c>
      <c r="G186" s="5">
        <v>2.2909999999999999</v>
      </c>
      <c r="H186" s="5">
        <v>2.2559999999999998</v>
      </c>
      <c r="I186" s="5">
        <v>1.1619999999999999</v>
      </c>
      <c r="J186" s="5">
        <v>2.6739999999999999</v>
      </c>
      <c r="K186" s="5">
        <v>2.7949999999999999</v>
      </c>
      <c r="L186" s="5">
        <v>2.7210000000000001</v>
      </c>
      <c r="M186" s="5">
        <v>2.863</v>
      </c>
    </row>
    <row r="187" spans="1:13" x14ac:dyDescent="0.2">
      <c r="A187" s="1">
        <v>43891</v>
      </c>
      <c r="B187" s="5">
        <v>10.693</v>
      </c>
      <c r="C187" s="5">
        <v>9.7829999999999995</v>
      </c>
      <c r="D187" s="5">
        <v>23.422000000000001</v>
      </c>
      <c r="E187" s="5">
        <v>7.3369999999999997</v>
      </c>
      <c r="F187" s="5">
        <v>4.5999999999999996</v>
      </c>
      <c r="G187" s="5">
        <v>2.3159999999999998</v>
      </c>
      <c r="H187" s="5">
        <v>2.2360000000000002</v>
      </c>
      <c r="I187" s="5">
        <v>1.135</v>
      </c>
      <c r="J187" s="5">
        <v>2.5910000000000002</v>
      </c>
      <c r="K187" s="5">
        <v>2.7559999999999998</v>
      </c>
      <c r="L187" s="5">
        <v>2.6619999999999999</v>
      </c>
      <c r="M187" s="5">
        <v>2.786</v>
      </c>
    </row>
    <row r="188" spans="1:13" x14ac:dyDescent="0.2">
      <c r="A188" s="1">
        <v>43922</v>
      </c>
      <c r="B188" s="5">
        <v>10.315</v>
      </c>
      <c r="C188" s="5">
        <v>9.7840000000000007</v>
      </c>
      <c r="D188" s="5">
        <v>23.513999999999999</v>
      </c>
      <c r="E188" s="5">
        <v>6.6950000000000003</v>
      </c>
      <c r="F188" s="5">
        <v>4.4139999999999997</v>
      </c>
      <c r="G188" s="5">
        <v>2.008</v>
      </c>
      <c r="H188" s="5">
        <v>2.19</v>
      </c>
      <c r="I188" s="5">
        <v>1.145</v>
      </c>
      <c r="J188" s="5">
        <v>2.4119999999999999</v>
      </c>
      <c r="K188" s="5">
        <v>2.7669999999999999</v>
      </c>
      <c r="L188" s="5">
        <v>2.573</v>
      </c>
      <c r="M188" s="5">
        <v>2.6970000000000001</v>
      </c>
    </row>
    <row r="189" spans="1:13" x14ac:dyDescent="0.2">
      <c r="A189" s="1">
        <v>43952</v>
      </c>
      <c r="B189" s="5">
        <v>9.141</v>
      </c>
      <c r="C189" s="5">
        <v>9.9930000000000003</v>
      </c>
      <c r="D189" s="5">
        <v>23.161999999999999</v>
      </c>
      <c r="E189" s="5">
        <v>6.9349999999999996</v>
      </c>
      <c r="F189" s="5">
        <v>3.6749999999999998</v>
      </c>
      <c r="G189" s="5">
        <v>1.42</v>
      </c>
      <c r="H189" s="5">
        <v>2.1560000000000001</v>
      </c>
      <c r="I189" s="5">
        <v>1.127</v>
      </c>
      <c r="J189" s="5">
        <v>2.1480000000000001</v>
      </c>
      <c r="K189" s="5">
        <v>2.5299999999999998</v>
      </c>
      <c r="L189" s="5">
        <v>2.3330000000000002</v>
      </c>
      <c r="M189" s="5">
        <v>2.5139999999999998</v>
      </c>
    </row>
    <row r="190" spans="1:13" x14ac:dyDescent="0.2">
      <c r="A190" s="1">
        <v>43983</v>
      </c>
      <c r="B190" s="5">
        <v>9.9700000000000006</v>
      </c>
      <c r="C190" s="5">
        <v>9.7080000000000002</v>
      </c>
      <c r="D190" s="5">
        <v>22.983000000000001</v>
      </c>
      <c r="E190" s="5">
        <v>7.0949999999999998</v>
      </c>
      <c r="F190" s="5">
        <v>3.7250000000000001</v>
      </c>
      <c r="G190" s="5">
        <v>1.4510000000000001</v>
      </c>
      <c r="H190" s="5">
        <v>2.1419999999999999</v>
      </c>
      <c r="I190" s="5">
        <v>1.115</v>
      </c>
      <c r="J190" s="5">
        <v>2.2570000000000001</v>
      </c>
      <c r="K190" s="5">
        <v>2.5289999999999999</v>
      </c>
      <c r="L190" s="5">
        <v>2.4750000000000001</v>
      </c>
      <c r="M190" s="5">
        <v>2.5979999999999999</v>
      </c>
    </row>
    <row r="191" spans="1:13" x14ac:dyDescent="0.2">
      <c r="A191" s="1">
        <v>44013</v>
      </c>
      <c r="B191" s="5">
        <v>10.442</v>
      </c>
      <c r="C191" s="5">
        <v>9.327</v>
      </c>
      <c r="D191" s="5">
        <v>23.88</v>
      </c>
      <c r="E191" s="5">
        <v>6.7949999999999999</v>
      </c>
      <c r="F191" s="5">
        <v>3.8149999999999999</v>
      </c>
      <c r="G191" s="5">
        <v>1.7010000000000001</v>
      </c>
      <c r="H191" s="5">
        <v>2.12</v>
      </c>
      <c r="I191" s="5">
        <v>1.1100000000000001</v>
      </c>
      <c r="J191" s="5">
        <v>2.2429999999999999</v>
      </c>
      <c r="K191" s="5">
        <v>2.6179999999999999</v>
      </c>
      <c r="L191" s="5">
        <v>2.5150000000000001</v>
      </c>
      <c r="M191" s="5">
        <v>2.597</v>
      </c>
    </row>
    <row r="192" spans="1:13" x14ac:dyDescent="0.2">
      <c r="A192" s="1">
        <v>44044</v>
      </c>
      <c r="B192" s="5">
        <v>10.635</v>
      </c>
      <c r="C192" s="5">
        <v>9.2899999999999991</v>
      </c>
      <c r="D192" s="5">
        <v>24.116</v>
      </c>
      <c r="E192" s="5">
        <v>6.8029999999999999</v>
      </c>
      <c r="F192" s="5">
        <v>3.8889999999999998</v>
      </c>
      <c r="G192" s="5">
        <v>1.944</v>
      </c>
      <c r="H192" s="5">
        <v>2.1</v>
      </c>
      <c r="I192" s="5">
        <v>1.115</v>
      </c>
      <c r="J192" s="5">
        <v>2.1669999999999998</v>
      </c>
      <c r="K192" s="5">
        <v>2.6970000000000001</v>
      </c>
      <c r="L192" s="5">
        <v>2.472</v>
      </c>
      <c r="M192" s="5">
        <v>2.6080000000000001</v>
      </c>
    </row>
    <row r="193" spans="1:13" x14ac:dyDescent="0.2">
      <c r="A193" s="1">
        <v>44075</v>
      </c>
      <c r="B193" s="5">
        <v>10.712</v>
      </c>
      <c r="C193" s="5">
        <v>9.48</v>
      </c>
      <c r="D193" s="5">
        <v>23.495999999999999</v>
      </c>
      <c r="E193" s="5">
        <v>7.1189999999999998</v>
      </c>
      <c r="F193" s="5">
        <v>3.84</v>
      </c>
      <c r="G193" s="5">
        <v>2.0659999999999998</v>
      </c>
      <c r="H193" s="5">
        <v>2.097</v>
      </c>
      <c r="I193" s="5">
        <v>1.107</v>
      </c>
      <c r="J193" s="5">
        <v>2.2930000000000001</v>
      </c>
      <c r="K193" s="5">
        <v>2.67</v>
      </c>
      <c r="L193" s="5">
        <v>2.4700000000000002</v>
      </c>
      <c r="M193" s="5">
        <v>2.6240000000000001</v>
      </c>
    </row>
    <row r="194" spans="1:13" x14ac:dyDescent="0.2">
      <c r="A194" s="1">
        <v>44105</v>
      </c>
      <c r="B194" s="5">
        <v>10.788</v>
      </c>
      <c r="C194" s="5">
        <v>9.5670000000000002</v>
      </c>
      <c r="D194" s="5">
        <v>23.754000000000001</v>
      </c>
      <c r="E194" s="5">
        <v>6.7359999999999998</v>
      </c>
      <c r="F194" s="5">
        <v>3.7519999999999998</v>
      </c>
      <c r="G194" s="5">
        <v>2.1240000000000001</v>
      </c>
      <c r="H194" s="5">
        <v>2.073</v>
      </c>
      <c r="I194" s="5">
        <v>1.1120000000000001</v>
      </c>
      <c r="J194" s="5">
        <v>2.153</v>
      </c>
      <c r="K194" s="5">
        <v>2.6030000000000002</v>
      </c>
      <c r="L194" s="5">
        <v>2.4340000000000002</v>
      </c>
      <c r="M194" s="5">
        <v>2.609</v>
      </c>
    </row>
    <row r="195" spans="1:13" x14ac:dyDescent="0.2">
      <c r="A195" s="1">
        <v>44136</v>
      </c>
      <c r="B195" s="5">
        <v>10.834</v>
      </c>
      <c r="C195" s="5">
        <v>10.122999999999999</v>
      </c>
      <c r="D195" s="5">
        <v>24.785</v>
      </c>
      <c r="E195" s="5">
        <v>6.968</v>
      </c>
      <c r="F195" s="5">
        <v>3.7160000000000002</v>
      </c>
      <c r="G195" s="5">
        <v>2.1240000000000001</v>
      </c>
      <c r="H195" s="5">
        <v>2.0680000000000001</v>
      </c>
      <c r="I195" s="5">
        <v>1.1020000000000001</v>
      </c>
      <c r="J195" s="5">
        <v>2.282</v>
      </c>
      <c r="K195" s="5">
        <v>2.6139999999999999</v>
      </c>
      <c r="L195" s="5">
        <v>2.5659999999999998</v>
      </c>
      <c r="M195" s="5">
        <v>2.6339999999999999</v>
      </c>
    </row>
    <row r="196" spans="1:13" x14ac:dyDescent="0.2">
      <c r="A196" s="1">
        <v>44166</v>
      </c>
      <c r="B196" s="5">
        <v>10.682</v>
      </c>
      <c r="C196" s="5">
        <v>10.362</v>
      </c>
      <c r="D196" s="5">
        <v>25.332000000000001</v>
      </c>
      <c r="E196" s="5">
        <v>7.2759999999999998</v>
      </c>
      <c r="F196" s="5">
        <v>3.6789999999999998</v>
      </c>
      <c r="G196" s="5">
        <v>2.1219999999999999</v>
      </c>
      <c r="H196" s="5">
        <v>2.0430000000000001</v>
      </c>
      <c r="I196" s="5">
        <v>1.0880000000000001</v>
      </c>
      <c r="J196" s="5">
        <v>2.206</v>
      </c>
      <c r="K196" s="5">
        <v>2.5449999999999999</v>
      </c>
      <c r="L196" s="5">
        <v>2.5329999999999999</v>
      </c>
      <c r="M196" s="5">
        <v>2.5819999999999999</v>
      </c>
    </row>
    <row r="197" spans="1:13" x14ac:dyDescent="0.2">
      <c r="A197" s="1">
        <v>44197</v>
      </c>
      <c r="B197" s="5">
        <v>11.215999999999999</v>
      </c>
      <c r="C197" s="5">
        <v>10.247999999999999</v>
      </c>
      <c r="D197" s="5">
        <v>25.366</v>
      </c>
      <c r="E197" s="5">
        <v>6.6550000000000002</v>
      </c>
      <c r="F197" s="5">
        <v>3.6440000000000001</v>
      </c>
      <c r="G197" s="5">
        <v>2.129</v>
      </c>
      <c r="H197" s="5">
        <v>2.0009999999999999</v>
      </c>
      <c r="I197" s="5">
        <v>1.085</v>
      </c>
      <c r="J197" s="5">
        <v>2.1789999999999998</v>
      </c>
      <c r="K197" s="5">
        <v>2.5019999999999998</v>
      </c>
      <c r="L197" s="5">
        <v>2.5150000000000001</v>
      </c>
      <c r="M197" s="5">
        <v>2.5470000000000002</v>
      </c>
    </row>
    <row r="198" spans="1:13" x14ac:dyDescent="0.2">
      <c r="A198" s="1">
        <v>44228</v>
      </c>
      <c r="B198" s="5">
        <v>9.1539999999999999</v>
      </c>
      <c r="C198" s="5">
        <v>9.1750000000000007</v>
      </c>
      <c r="D198" s="5">
        <v>25.01</v>
      </c>
      <c r="E198" s="5">
        <v>6.9189999999999996</v>
      </c>
      <c r="F198" s="5">
        <v>3.23</v>
      </c>
      <c r="G198" s="5">
        <v>2.0219999999999998</v>
      </c>
      <c r="H198" s="5">
        <v>1.7290000000000001</v>
      </c>
      <c r="I198" s="5">
        <v>0.90400000000000003</v>
      </c>
      <c r="J198" s="5">
        <v>1.7749999999999999</v>
      </c>
      <c r="K198" s="5">
        <v>2.4660000000000002</v>
      </c>
      <c r="L198" s="5">
        <v>2.1070000000000002</v>
      </c>
      <c r="M198" s="5">
        <v>2.2879999999999998</v>
      </c>
    </row>
    <row r="199" spans="1:13" x14ac:dyDescent="0.2">
      <c r="A199" s="1">
        <v>44256</v>
      </c>
      <c r="B199" s="5">
        <v>11.346</v>
      </c>
      <c r="C199" s="5">
        <v>10.557</v>
      </c>
      <c r="D199" s="5">
        <v>24.884</v>
      </c>
      <c r="E199" s="5">
        <v>7.085</v>
      </c>
      <c r="F199" s="5">
        <v>3.8410000000000002</v>
      </c>
      <c r="G199" s="5">
        <v>2.1419999999999999</v>
      </c>
      <c r="H199" s="5">
        <v>1.9510000000000001</v>
      </c>
      <c r="I199" s="5">
        <v>1.0980000000000001</v>
      </c>
      <c r="J199" s="5">
        <v>2.1360000000000001</v>
      </c>
      <c r="K199" s="5">
        <v>2.4660000000000002</v>
      </c>
      <c r="L199" s="5">
        <v>2.6379999999999999</v>
      </c>
      <c r="M199" s="5">
        <v>2.5369999999999999</v>
      </c>
    </row>
    <row r="200" spans="1:13" x14ac:dyDescent="0.2">
      <c r="A200" s="1">
        <v>44287</v>
      </c>
      <c r="B200" s="5">
        <v>12.145</v>
      </c>
      <c r="C200" s="5">
        <v>10.683</v>
      </c>
      <c r="D200" s="5">
        <v>24.908999999999999</v>
      </c>
      <c r="E200" s="5">
        <v>6.5759999999999996</v>
      </c>
      <c r="F200" s="5">
        <v>3.9409999999999998</v>
      </c>
      <c r="G200" s="5">
        <v>2.1909999999999998</v>
      </c>
      <c r="H200" s="5">
        <v>1.972</v>
      </c>
      <c r="I200" s="5">
        <v>1.077</v>
      </c>
      <c r="J200" s="5">
        <v>2.1379999999999999</v>
      </c>
      <c r="K200" s="5">
        <v>2.6059999999999999</v>
      </c>
      <c r="L200" s="5">
        <v>2.6909999999999998</v>
      </c>
      <c r="M200" s="5">
        <v>2.5150000000000001</v>
      </c>
    </row>
    <row r="201" spans="1:13" x14ac:dyDescent="0.2">
      <c r="A201" s="1">
        <v>44317</v>
      </c>
      <c r="B201" s="5">
        <v>12.093999999999999</v>
      </c>
      <c r="C201" s="5">
        <v>10.689</v>
      </c>
      <c r="D201" s="5">
        <v>24.843</v>
      </c>
      <c r="E201" s="5">
        <v>6.7919999999999998</v>
      </c>
      <c r="F201" s="5">
        <v>3.8690000000000002</v>
      </c>
      <c r="G201" s="5">
        <v>2.23</v>
      </c>
      <c r="H201" s="5">
        <v>1.9490000000000001</v>
      </c>
      <c r="I201" s="5">
        <v>1.0640000000000001</v>
      </c>
      <c r="J201" s="5">
        <v>2.1459999999999999</v>
      </c>
      <c r="K201" s="5">
        <v>2.6619999999999999</v>
      </c>
      <c r="L201" s="5">
        <v>2.6309999999999998</v>
      </c>
      <c r="M201" s="5">
        <v>2.3690000000000002</v>
      </c>
    </row>
    <row r="202" spans="1:13" x14ac:dyDescent="0.2">
      <c r="A202" s="1">
        <v>44348</v>
      </c>
      <c r="B202" s="5">
        <v>12.188000000000001</v>
      </c>
      <c r="C202" s="5">
        <v>10.961</v>
      </c>
      <c r="D202" s="5">
        <v>24.943999999999999</v>
      </c>
      <c r="E202" s="5">
        <v>6.9720000000000004</v>
      </c>
      <c r="F202" s="5">
        <v>3.8260000000000001</v>
      </c>
      <c r="G202" s="5">
        <v>2.2309999999999999</v>
      </c>
      <c r="H202" s="5">
        <v>1.94</v>
      </c>
      <c r="I202" s="5">
        <v>1.0509999999999999</v>
      </c>
      <c r="J202" s="5">
        <v>2.1120000000000001</v>
      </c>
      <c r="K202" s="5">
        <v>2.6179999999999999</v>
      </c>
      <c r="L202" s="5">
        <v>2.6440000000000001</v>
      </c>
      <c r="M202" s="5">
        <v>2.4820000000000002</v>
      </c>
    </row>
    <row r="203" spans="1:13" x14ac:dyDescent="0.2">
      <c r="A203" s="1">
        <v>44378</v>
      </c>
      <c r="B203" s="5">
        <v>12.568</v>
      </c>
      <c r="C203" s="5">
        <v>11.423999999999999</v>
      </c>
      <c r="D203" s="5">
        <v>24.841000000000001</v>
      </c>
      <c r="E203" s="5">
        <v>6.5510000000000002</v>
      </c>
      <c r="F203" s="5">
        <v>3.8980000000000001</v>
      </c>
      <c r="G203" s="5">
        <v>2.1509999999999998</v>
      </c>
      <c r="H203" s="5">
        <v>1.958</v>
      </c>
      <c r="I203" s="5">
        <v>1.048</v>
      </c>
      <c r="J203" s="5">
        <v>2.153</v>
      </c>
      <c r="K203" s="5">
        <v>2.6379999999999999</v>
      </c>
      <c r="L203" s="5">
        <v>2.72</v>
      </c>
      <c r="M203" s="5">
        <v>2.3149999999999999</v>
      </c>
    </row>
    <row r="204" spans="1:13" x14ac:dyDescent="0.2">
      <c r="A204" s="1">
        <v>44409</v>
      </c>
      <c r="B204" s="5">
        <v>12.715</v>
      </c>
      <c r="C204" s="5">
        <v>11.348000000000001</v>
      </c>
      <c r="D204" s="5">
        <v>25.526</v>
      </c>
      <c r="E204" s="5">
        <v>6.6440000000000001</v>
      </c>
      <c r="F204" s="5">
        <v>3.8290000000000002</v>
      </c>
      <c r="G204" s="5">
        <v>2.214</v>
      </c>
      <c r="H204" s="5">
        <v>1.9350000000000001</v>
      </c>
      <c r="I204" s="5">
        <v>1.04</v>
      </c>
      <c r="J204" s="5">
        <v>2.1469999999999998</v>
      </c>
      <c r="K204" s="5">
        <v>2.6059999999999999</v>
      </c>
      <c r="L204" s="5">
        <v>2.6680000000000001</v>
      </c>
      <c r="M204" s="5">
        <v>2.4689999999999999</v>
      </c>
    </row>
    <row r="205" spans="1:13" x14ac:dyDescent="0.2">
      <c r="A205" s="1">
        <v>44440</v>
      </c>
      <c r="B205" s="5">
        <v>13.23</v>
      </c>
      <c r="C205" s="5">
        <v>11.723000000000001</v>
      </c>
      <c r="D205" s="5">
        <v>25.472000000000001</v>
      </c>
      <c r="E205" s="5">
        <v>6.6859999999999999</v>
      </c>
      <c r="F205" s="5">
        <v>3.996</v>
      </c>
      <c r="G205" s="5">
        <v>2.2599999999999998</v>
      </c>
      <c r="H205" s="5">
        <v>1.952</v>
      </c>
      <c r="I205" s="5">
        <v>1.038</v>
      </c>
      <c r="J205" s="5">
        <v>2.254</v>
      </c>
      <c r="K205" s="5">
        <v>2.6</v>
      </c>
      <c r="L205" s="5">
        <v>2.6720000000000002</v>
      </c>
      <c r="M205" s="5">
        <v>2.4870000000000001</v>
      </c>
    </row>
    <row r="206" spans="1:13" x14ac:dyDescent="0.2">
      <c r="A206" s="1">
        <v>44470</v>
      </c>
      <c r="B206" s="5">
        <v>13.497999999999999</v>
      </c>
      <c r="C206" s="5">
        <v>11.913</v>
      </c>
      <c r="D206" s="5">
        <v>25.506</v>
      </c>
      <c r="E206" s="5">
        <v>6.6459999999999999</v>
      </c>
      <c r="F206" s="5">
        <v>3.968</v>
      </c>
      <c r="G206" s="5">
        <v>2.2400000000000002</v>
      </c>
      <c r="H206" s="5">
        <v>1.9670000000000001</v>
      </c>
      <c r="I206" s="5">
        <v>1.034</v>
      </c>
      <c r="J206" s="5">
        <v>2.2959999999999998</v>
      </c>
      <c r="K206" s="5">
        <v>2.6459999999999999</v>
      </c>
      <c r="L206" s="5">
        <v>2.6659999999999999</v>
      </c>
      <c r="M206" s="5">
        <v>2.48</v>
      </c>
    </row>
    <row r="207" spans="1:13" x14ac:dyDescent="0.2">
      <c r="A207" s="1">
        <v>44501</v>
      </c>
      <c r="B207" s="5">
        <v>13.584</v>
      </c>
      <c r="C207" s="5">
        <v>12.359</v>
      </c>
      <c r="D207" s="5">
        <v>25.984999999999999</v>
      </c>
      <c r="E207" s="5">
        <v>6.82</v>
      </c>
      <c r="F207" s="5">
        <v>3.9430000000000001</v>
      </c>
      <c r="G207" s="5">
        <v>2.3039999999999998</v>
      </c>
      <c r="H207" s="5">
        <v>1.9590000000000001</v>
      </c>
      <c r="I207" s="5">
        <v>1.026</v>
      </c>
      <c r="J207" s="5">
        <v>2.3540000000000001</v>
      </c>
      <c r="K207" s="5">
        <v>2.6179999999999999</v>
      </c>
      <c r="L207" s="5">
        <v>2.6909999999999998</v>
      </c>
      <c r="M207" s="5">
        <v>2.4550000000000001</v>
      </c>
    </row>
    <row r="208" spans="1:13" x14ac:dyDescent="0.2">
      <c r="A208" s="1">
        <v>44531</v>
      </c>
      <c r="B208" s="5">
        <v>13.278</v>
      </c>
      <c r="C208" s="5">
        <v>12.547000000000001</v>
      </c>
      <c r="D208" s="5">
        <v>26.468</v>
      </c>
      <c r="E208" s="5">
        <v>6.9059999999999997</v>
      </c>
      <c r="F208" s="5">
        <v>3.891</v>
      </c>
      <c r="G208" s="5">
        <v>2.258</v>
      </c>
      <c r="H208" s="5">
        <v>1.9430000000000001</v>
      </c>
      <c r="I208" s="5">
        <v>1.016</v>
      </c>
      <c r="J208" s="5">
        <v>2.2679999999999998</v>
      </c>
      <c r="K208" s="5">
        <v>2.6110000000000002</v>
      </c>
      <c r="L208" s="5">
        <v>2.6030000000000002</v>
      </c>
      <c r="M208" s="5">
        <v>2.4350000000000001</v>
      </c>
    </row>
    <row r="209" spans="1:13" x14ac:dyDescent="0.2">
      <c r="A209" s="1">
        <v>44562</v>
      </c>
      <c r="B209" s="5">
        <v>12.926</v>
      </c>
      <c r="C209" s="5">
        <v>12.419</v>
      </c>
      <c r="D209" s="5">
        <v>25.646000000000001</v>
      </c>
      <c r="E209" s="5">
        <v>6.415</v>
      </c>
      <c r="F209" s="5">
        <v>3.851</v>
      </c>
      <c r="G209" s="5">
        <v>2.117</v>
      </c>
      <c r="H209" s="5">
        <v>1.8919999999999999</v>
      </c>
      <c r="I209" s="5">
        <v>0.98899999999999999</v>
      </c>
      <c r="J209" s="5">
        <v>2.1989999999999998</v>
      </c>
      <c r="K209" s="5">
        <v>2.4870000000000001</v>
      </c>
      <c r="L209" s="5">
        <v>2.56</v>
      </c>
      <c r="M209" s="5">
        <v>2.3919999999999999</v>
      </c>
    </row>
    <row r="210" spans="1:13" x14ac:dyDescent="0.2">
      <c r="A210" s="1">
        <v>44593</v>
      </c>
      <c r="B210" s="5">
        <v>13.048</v>
      </c>
      <c r="C210" s="5">
        <v>12.48</v>
      </c>
      <c r="D210" s="5">
        <v>24.945</v>
      </c>
      <c r="E210" s="5">
        <v>6.6070000000000002</v>
      </c>
      <c r="F210" s="5">
        <v>3.903</v>
      </c>
      <c r="G210" s="5">
        <v>2.1429999999999998</v>
      </c>
      <c r="H210" s="5">
        <v>1.8460000000000001</v>
      </c>
      <c r="I210" s="5">
        <v>0.97899999999999998</v>
      </c>
      <c r="J210" s="5">
        <v>2.3210000000000002</v>
      </c>
      <c r="K210" s="5">
        <v>2.5190000000000001</v>
      </c>
      <c r="L210" s="5">
        <v>2.5310000000000001</v>
      </c>
      <c r="M210" s="5">
        <v>2.3439999999999999</v>
      </c>
    </row>
    <row r="211" spans="1:13" x14ac:dyDescent="0.2">
      <c r="A211" s="1">
        <v>44621</v>
      </c>
      <c r="B211" s="5">
        <v>13.798999999999999</v>
      </c>
      <c r="C211" s="5">
        <v>12.282999999999999</v>
      </c>
      <c r="D211" s="5">
        <v>24.795000000000002</v>
      </c>
      <c r="E211" s="5">
        <v>6.6859999999999999</v>
      </c>
      <c r="F211" s="5">
        <v>3.9609999999999999</v>
      </c>
      <c r="G211" s="5">
        <v>2.2490000000000001</v>
      </c>
      <c r="H211" s="5">
        <v>1.88</v>
      </c>
      <c r="I211" s="5">
        <v>0.99199999999999999</v>
      </c>
      <c r="J211" s="5">
        <v>2.399</v>
      </c>
      <c r="K211" s="5">
        <v>2.5779999999999998</v>
      </c>
      <c r="L211" s="5">
        <v>2.6219999999999999</v>
      </c>
      <c r="M211" s="5">
        <v>2.403</v>
      </c>
    </row>
    <row r="212" spans="1:13" x14ac:dyDescent="0.2">
      <c r="A212" s="1">
        <v>44652</v>
      </c>
      <c r="B212" s="5">
        <v>14.236000000000001</v>
      </c>
      <c r="C212" s="5">
        <v>12.808999999999999</v>
      </c>
      <c r="D212" s="5">
        <v>24.829000000000001</v>
      </c>
      <c r="E212" s="5">
        <v>6.431</v>
      </c>
      <c r="F212" s="5">
        <v>4.1539999999999999</v>
      </c>
      <c r="G212" s="5">
        <v>1.837</v>
      </c>
      <c r="H212" s="5">
        <v>1.8919999999999999</v>
      </c>
      <c r="I212" s="5">
        <v>0.98899999999999999</v>
      </c>
      <c r="J212" s="5">
        <v>2.4279999999999999</v>
      </c>
      <c r="K212" s="5">
        <v>2.5790000000000002</v>
      </c>
      <c r="L212" s="5">
        <v>2.8159999999999998</v>
      </c>
      <c r="M212" s="5">
        <v>2.3759999999999999</v>
      </c>
    </row>
    <row r="213" spans="1:13" x14ac:dyDescent="0.2">
      <c r="A213" s="1">
        <v>44682</v>
      </c>
      <c r="B213" s="5">
        <v>14.295</v>
      </c>
      <c r="C213" s="5">
        <v>13.244999999999999</v>
      </c>
      <c r="D213" s="5">
        <v>25.164999999999999</v>
      </c>
      <c r="E213" s="5">
        <v>6.5819999999999999</v>
      </c>
      <c r="F213" s="5">
        <v>4.1719999999999997</v>
      </c>
      <c r="G213" s="5">
        <v>2.0790000000000002</v>
      </c>
      <c r="H213" s="5">
        <v>1.905</v>
      </c>
      <c r="I213" s="5">
        <v>0.97699999999999998</v>
      </c>
      <c r="J213" s="5">
        <v>2.383</v>
      </c>
      <c r="K213" s="5">
        <v>2.5329999999999999</v>
      </c>
      <c r="L213" s="5">
        <v>2.8580000000000001</v>
      </c>
      <c r="M213" s="5">
        <v>2.3839999999999999</v>
      </c>
    </row>
    <row r="214" spans="1:13" x14ac:dyDescent="0.2">
      <c r="A214" s="1">
        <v>44713</v>
      </c>
      <c r="B214" s="5">
        <v>14.214</v>
      </c>
      <c r="C214" s="5">
        <v>13.227</v>
      </c>
      <c r="D214" s="5">
        <v>25.169</v>
      </c>
      <c r="E214" s="5">
        <v>6.8010000000000002</v>
      </c>
      <c r="F214" s="5">
        <v>4.33</v>
      </c>
      <c r="G214" s="5">
        <v>2.2850000000000001</v>
      </c>
      <c r="H214" s="5">
        <v>1.881</v>
      </c>
      <c r="I214" s="5">
        <v>0.96699999999999997</v>
      </c>
      <c r="J214" s="5">
        <v>2.4460000000000002</v>
      </c>
      <c r="K214" s="5">
        <v>2.512</v>
      </c>
      <c r="L214" s="5">
        <v>2.879</v>
      </c>
      <c r="M214" s="5">
        <v>2.3519999999999999</v>
      </c>
    </row>
    <row r="215" spans="1:13" x14ac:dyDescent="0.2">
      <c r="A215" s="1">
        <v>44743</v>
      </c>
      <c r="B215" s="5">
        <v>14.500999999999999</v>
      </c>
      <c r="C215" s="5">
        <v>13.239000000000001</v>
      </c>
      <c r="D215" s="5">
        <v>25.579000000000001</v>
      </c>
      <c r="E215" s="5">
        <v>6.5679999999999996</v>
      </c>
      <c r="F215" s="5">
        <v>4.2569999999999997</v>
      </c>
      <c r="G215" s="5">
        <v>2.319</v>
      </c>
      <c r="H215" s="5">
        <v>1.867</v>
      </c>
      <c r="I215" s="5">
        <v>0.95899999999999996</v>
      </c>
      <c r="J215" s="5">
        <v>2.4580000000000002</v>
      </c>
      <c r="K215" s="5">
        <v>2.5299999999999998</v>
      </c>
      <c r="L215" s="5">
        <v>2.8519999999999999</v>
      </c>
      <c r="M215" s="5">
        <v>2.3820000000000001</v>
      </c>
    </row>
    <row r="216" spans="1:13" x14ac:dyDescent="0.2">
      <c r="A216" s="1">
        <v>44774</v>
      </c>
      <c r="B216" s="5">
        <v>14.712999999999999</v>
      </c>
      <c r="C216" s="5">
        <v>13.468</v>
      </c>
      <c r="D216" s="5">
        <v>25.364000000000001</v>
      </c>
      <c r="E216" s="5">
        <v>6.8079999999999998</v>
      </c>
      <c r="F216" s="5">
        <v>4.3170000000000002</v>
      </c>
      <c r="G216" s="5">
        <v>2.3069999999999999</v>
      </c>
      <c r="H216" s="5">
        <v>1.9</v>
      </c>
      <c r="I216" s="5">
        <v>0.96199999999999997</v>
      </c>
      <c r="J216" s="5">
        <v>2.4039999999999999</v>
      </c>
      <c r="K216" s="5">
        <v>2.573</v>
      </c>
      <c r="L216" s="5">
        <v>2.8940000000000001</v>
      </c>
      <c r="M216" s="5">
        <v>2.367</v>
      </c>
    </row>
    <row r="217" spans="1:13" x14ac:dyDescent="0.2">
      <c r="A217" s="1">
        <v>44805</v>
      </c>
      <c r="B217" s="5">
        <v>15.076000000000001</v>
      </c>
      <c r="C217" s="5">
        <v>13.897</v>
      </c>
      <c r="D217" s="5">
        <v>25.425000000000001</v>
      </c>
      <c r="E217" s="5">
        <v>6.9370000000000003</v>
      </c>
      <c r="F217" s="5">
        <v>4.32</v>
      </c>
      <c r="G217" s="5">
        <v>2.3719999999999999</v>
      </c>
      <c r="H217" s="5">
        <v>1.8959999999999999</v>
      </c>
      <c r="I217" s="5">
        <v>0.96099999999999997</v>
      </c>
      <c r="J217" s="5">
        <v>2.52</v>
      </c>
      <c r="K217" s="5">
        <v>2.5830000000000002</v>
      </c>
      <c r="L217" s="5">
        <v>3.0219999999999998</v>
      </c>
      <c r="M217" s="5">
        <v>2.371</v>
      </c>
    </row>
    <row r="218" spans="1:13" x14ac:dyDescent="0.2">
      <c r="A218" s="1">
        <v>44835</v>
      </c>
      <c r="B218" s="5">
        <v>15.212999999999999</v>
      </c>
      <c r="C218" s="5">
        <v>14.292999999999999</v>
      </c>
      <c r="D218" s="5">
        <v>25.292999999999999</v>
      </c>
      <c r="E218" s="5">
        <v>6.5289999999999999</v>
      </c>
      <c r="F218" s="5">
        <v>4.327</v>
      </c>
      <c r="G218" s="5">
        <v>2.3540000000000001</v>
      </c>
      <c r="H218" s="5">
        <v>1.9139999999999999</v>
      </c>
      <c r="I218" s="5">
        <v>0.95399999999999996</v>
      </c>
      <c r="J218" s="5">
        <v>2.5840000000000001</v>
      </c>
      <c r="K218" s="5">
        <v>2.5819999999999999</v>
      </c>
      <c r="L218" s="5">
        <v>2.839</v>
      </c>
      <c r="M218" s="5">
        <v>2.42</v>
      </c>
    </row>
    <row r="219" spans="1:13" x14ac:dyDescent="0.2">
      <c r="A219" s="1">
        <v>44866</v>
      </c>
      <c r="B219" s="5">
        <v>15.118</v>
      </c>
      <c r="C219" s="5">
        <v>14.474</v>
      </c>
      <c r="D219" s="5">
        <v>25.384</v>
      </c>
      <c r="E219" s="5">
        <v>6.891</v>
      </c>
      <c r="F219" s="5">
        <v>4.2809999999999997</v>
      </c>
      <c r="G219" s="5">
        <v>2.278</v>
      </c>
      <c r="H219" s="5">
        <v>1.952</v>
      </c>
      <c r="I219" s="5">
        <v>0.94299999999999995</v>
      </c>
      <c r="J219" s="5">
        <v>2.48</v>
      </c>
      <c r="K219" s="5">
        <v>2.5920000000000001</v>
      </c>
      <c r="L219" s="5">
        <v>2.9780000000000002</v>
      </c>
      <c r="M219" s="5">
        <v>2.38</v>
      </c>
    </row>
    <row r="220" spans="1:13" x14ac:dyDescent="0.2">
      <c r="A220" s="1">
        <v>44896</v>
      </c>
      <c r="B220" s="5">
        <v>15.013</v>
      </c>
      <c r="C220" s="5">
        <v>14.342000000000001</v>
      </c>
      <c r="D220" s="5">
        <v>24.849</v>
      </c>
      <c r="E220" s="5">
        <v>7.2889999999999997</v>
      </c>
      <c r="F220" s="5">
        <v>4.2510000000000003</v>
      </c>
      <c r="G220" s="5">
        <v>1.9830000000000001</v>
      </c>
      <c r="H220" s="5">
        <v>1.8720000000000001</v>
      </c>
      <c r="I220" s="5">
        <v>0.89800000000000002</v>
      </c>
      <c r="J220" s="5">
        <v>2.4279999999999999</v>
      </c>
      <c r="K220" s="5">
        <v>2.44</v>
      </c>
      <c r="L220" s="5">
        <v>2.9180000000000001</v>
      </c>
      <c r="M220" s="5">
        <v>2.3050000000000002</v>
      </c>
    </row>
    <row r="221" spans="1:13" x14ac:dyDescent="0.2">
      <c r="A221" s="1">
        <v>44927</v>
      </c>
      <c r="B221" s="5">
        <v>15.321</v>
      </c>
      <c r="C221" s="5">
        <v>14.385999999999999</v>
      </c>
      <c r="D221" s="5">
        <v>25.806999999999999</v>
      </c>
      <c r="E221" s="5">
        <v>6.8520000000000003</v>
      </c>
      <c r="F221" s="5">
        <v>4.2380000000000004</v>
      </c>
      <c r="G221" s="5">
        <v>2.1440000000000001</v>
      </c>
      <c r="H221" s="5">
        <v>1.8680000000000001</v>
      </c>
      <c r="I221" s="5">
        <v>0.93799999999999994</v>
      </c>
      <c r="J221" s="5">
        <v>2.4870000000000001</v>
      </c>
      <c r="K221" s="5">
        <v>2.5489999999999999</v>
      </c>
      <c r="L221" s="5">
        <v>3.1219999999999999</v>
      </c>
      <c r="M221" s="5">
        <v>2.3460000000000001</v>
      </c>
    </row>
    <row r="222" spans="1:13" x14ac:dyDescent="0.2">
      <c r="A222" s="1">
        <v>44958</v>
      </c>
      <c r="B222" s="5">
        <v>15.284000000000001</v>
      </c>
      <c r="C222" s="5">
        <v>14.782999999999999</v>
      </c>
      <c r="D222" s="5">
        <v>25.468</v>
      </c>
      <c r="E222" s="5">
        <v>6.9969999999999999</v>
      </c>
      <c r="F222" s="5">
        <v>4.3239999999999998</v>
      </c>
      <c r="G222" s="5">
        <v>2.2930000000000001</v>
      </c>
      <c r="H222" s="5">
        <v>1.8260000000000001</v>
      </c>
      <c r="I222" s="5">
        <v>0.92800000000000005</v>
      </c>
      <c r="J222" s="5">
        <v>2.4729999999999999</v>
      </c>
      <c r="K222" s="5">
        <v>2.536</v>
      </c>
      <c r="L222" s="5">
        <v>2.8109999999999999</v>
      </c>
      <c r="M222" s="5">
        <v>2.2959999999999998</v>
      </c>
    </row>
    <row r="223" spans="1:13" x14ac:dyDescent="0.2">
      <c r="A223" s="1">
        <v>44986</v>
      </c>
      <c r="B223" s="5">
        <v>16.062999999999999</v>
      </c>
      <c r="C223" s="5">
        <v>14.571</v>
      </c>
      <c r="D223" s="5">
        <v>25.687000000000001</v>
      </c>
      <c r="E223" s="5">
        <v>7.0220000000000002</v>
      </c>
      <c r="F223" s="5">
        <v>4.5670000000000002</v>
      </c>
      <c r="G223" s="5">
        <v>2.2989999999999999</v>
      </c>
      <c r="H223" s="5">
        <v>1.88</v>
      </c>
      <c r="I223" s="5">
        <v>0.92600000000000005</v>
      </c>
      <c r="J223" s="5">
        <v>2.476</v>
      </c>
      <c r="K223" s="5">
        <v>2.5649999999999999</v>
      </c>
      <c r="L223" s="5">
        <v>2.7759999999999998</v>
      </c>
      <c r="M223" s="5">
        <v>2.3039999999999998</v>
      </c>
    </row>
    <row r="224" spans="1:13" x14ac:dyDescent="0.2">
      <c r="A224" s="1">
        <v>45017</v>
      </c>
      <c r="B224" s="5">
        <v>16.199000000000002</v>
      </c>
      <c r="C224" s="5">
        <v>14.637</v>
      </c>
      <c r="D224" s="5">
        <v>25.282</v>
      </c>
      <c r="E224" s="5">
        <v>6.4240000000000004</v>
      </c>
      <c r="F224" s="5">
        <v>4.5110000000000001</v>
      </c>
      <c r="G224" s="5">
        <v>2.351</v>
      </c>
      <c r="H224" s="5">
        <v>1.877</v>
      </c>
      <c r="I224" s="5">
        <v>0.91300000000000003</v>
      </c>
      <c r="J224" s="5">
        <v>2.496</v>
      </c>
      <c r="K224" s="5">
        <v>2.5819999999999999</v>
      </c>
      <c r="L224" s="5">
        <v>2.7429999999999999</v>
      </c>
      <c r="M224" s="5">
        <v>2.2999999999999998</v>
      </c>
    </row>
    <row r="225" spans="1:13" x14ac:dyDescent="0.2">
      <c r="A225" s="1">
        <v>45047</v>
      </c>
      <c r="B225" s="5">
        <v>16.195</v>
      </c>
      <c r="C225" s="5">
        <v>15.212999999999999</v>
      </c>
      <c r="D225" s="5">
        <v>25.497</v>
      </c>
      <c r="E225" s="5">
        <v>6.6120000000000001</v>
      </c>
      <c r="F225" s="5">
        <v>4.5819999999999999</v>
      </c>
      <c r="G225" s="5">
        <v>2.379</v>
      </c>
      <c r="H225" s="5">
        <v>1.8520000000000001</v>
      </c>
      <c r="I225" s="5">
        <v>0.90600000000000003</v>
      </c>
      <c r="J225" s="5">
        <v>2.5379999999999998</v>
      </c>
      <c r="K225" s="5">
        <v>2.5979999999999999</v>
      </c>
      <c r="L225" s="5">
        <v>2.7320000000000002</v>
      </c>
      <c r="M225" s="5">
        <v>2.2890000000000001</v>
      </c>
    </row>
    <row r="226" spans="1:13" x14ac:dyDescent="0.2">
      <c r="A226" s="1">
        <v>45078</v>
      </c>
      <c r="B226" s="5">
        <v>16.021000000000001</v>
      </c>
      <c r="C226" s="5">
        <v>14.516999999999999</v>
      </c>
      <c r="D226" s="5">
        <v>25.773</v>
      </c>
      <c r="E226" s="5">
        <v>6.6630000000000003</v>
      </c>
      <c r="F226" s="5">
        <v>4.4960000000000004</v>
      </c>
      <c r="G226" s="5">
        <v>2.444</v>
      </c>
      <c r="H226" s="5">
        <v>1.8360000000000001</v>
      </c>
      <c r="I226" s="5">
        <v>0.89700000000000002</v>
      </c>
      <c r="J226" s="5">
        <v>2.4089999999999998</v>
      </c>
      <c r="K226" s="5">
        <v>2.637</v>
      </c>
      <c r="L226" s="5">
        <v>2.7349999999999999</v>
      </c>
      <c r="M226" s="5">
        <v>2.2730000000000001</v>
      </c>
    </row>
    <row r="227" spans="1:13" x14ac:dyDescent="0.2">
      <c r="A227" s="1">
        <v>45108</v>
      </c>
      <c r="B227" s="5">
        <v>16.315000000000001</v>
      </c>
      <c r="C227" s="5">
        <v>14.661</v>
      </c>
      <c r="D227" s="5">
        <v>25.626999999999999</v>
      </c>
      <c r="E227" s="5">
        <v>6.5090000000000003</v>
      </c>
      <c r="F227" s="5">
        <v>4.5129999999999999</v>
      </c>
      <c r="G227" s="5">
        <v>2.484</v>
      </c>
      <c r="H227" s="5">
        <v>1.8140000000000001</v>
      </c>
      <c r="I227" s="5">
        <v>0.89</v>
      </c>
      <c r="J227" s="5">
        <v>2.4180000000000001</v>
      </c>
      <c r="K227" s="5">
        <v>2.6509999999999998</v>
      </c>
      <c r="L227" s="5">
        <v>2.7309999999999999</v>
      </c>
      <c r="M227" s="5">
        <v>2.2599999999999998</v>
      </c>
    </row>
    <row r="228" spans="1:13" x14ac:dyDescent="0.2">
      <c r="A228" s="1">
        <v>45139</v>
      </c>
      <c r="B228" s="5">
        <v>16.670999999999999</v>
      </c>
      <c r="C228" s="5">
        <v>14.656000000000001</v>
      </c>
      <c r="D228" s="5">
        <v>25.53</v>
      </c>
      <c r="E228" s="5">
        <v>6.577</v>
      </c>
      <c r="F228" s="5">
        <v>4.4400000000000004</v>
      </c>
      <c r="G228" s="5">
        <v>2.508</v>
      </c>
      <c r="H228" s="5">
        <v>1.78</v>
      </c>
      <c r="I228" s="5">
        <v>0.88500000000000001</v>
      </c>
      <c r="J228" s="5">
        <v>2.351</v>
      </c>
      <c r="K228" s="5">
        <v>2.7069999999999999</v>
      </c>
      <c r="L228" s="5">
        <v>2.6669999999999998</v>
      </c>
      <c r="M228" s="5">
        <v>2.2559999999999998</v>
      </c>
    </row>
    <row r="229" spans="1:13" x14ac:dyDescent="0.2">
      <c r="A229" s="1">
        <v>45170</v>
      </c>
      <c r="B229" s="5">
        <v>16.850999999999999</v>
      </c>
      <c r="C229" s="5">
        <v>14.568</v>
      </c>
      <c r="D229" s="5">
        <v>25.093</v>
      </c>
      <c r="E229" s="5">
        <v>6.5590000000000002</v>
      </c>
      <c r="F229" s="5">
        <v>4.5609999999999999</v>
      </c>
      <c r="G229" s="5">
        <v>2.6</v>
      </c>
      <c r="H229" s="5">
        <v>1.794</v>
      </c>
      <c r="I229" s="5">
        <v>0.88400000000000001</v>
      </c>
      <c r="J229" s="5">
        <v>2.512</v>
      </c>
      <c r="K229" s="5">
        <v>2.6960000000000002</v>
      </c>
      <c r="L229" s="5">
        <v>2.66</v>
      </c>
      <c r="M229" s="5">
        <v>2.25</v>
      </c>
    </row>
    <row r="230" spans="1:13" x14ac:dyDescent="0.2">
      <c r="A230" s="1">
        <v>45200</v>
      </c>
      <c r="B230" s="5">
        <v>16.852</v>
      </c>
      <c r="C230" s="5">
        <v>14.414999999999999</v>
      </c>
      <c r="D230" s="5">
        <v>25.385999999999999</v>
      </c>
      <c r="E230" s="5">
        <v>6.1360000000000001</v>
      </c>
      <c r="F230" s="5">
        <v>4.4880000000000004</v>
      </c>
      <c r="G230" s="5">
        <v>2.5739999999999998</v>
      </c>
      <c r="H230" s="5">
        <v>1.7789999999999999</v>
      </c>
      <c r="I230" s="5">
        <v>0.878</v>
      </c>
      <c r="J230" s="5">
        <v>2.4159999999999999</v>
      </c>
      <c r="K230" s="5">
        <v>2.7269999999999999</v>
      </c>
      <c r="L230" s="5">
        <v>2.6629999999999998</v>
      </c>
      <c r="M230" s="5">
        <v>2.2200000000000002</v>
      </c>
    </row>
    <row r="231" spans="1:13" x14ac:dyDescent="0.2">
      <c r="A231" s="1">
        <v>45231</v>
      </c>
      <c r="B231" s="5">
        <v>17.2</v>
      </c>
      <c r="C231" s="5">
        <v>14.32</v>
      </c>
      <c r="D231" s="5">
        <v>26.341000000000001</v>
      </c>
      <c r="E231" s="5">
        <v>6.2919999999999998</v>
      </c>
      <c r="F231" s="5">
        <v>4.47</v>
      </c>
      <c r="G231" s="5">
        <v>2.6139999999999999</v>
      </c>
      <c r="H231" s="5">
        <v>1.784</v>
      </c>
      <c r="I231" s="5">
        <v>0.872</v>
      </c>
      <c r="J231" s="5">
        <v>2.383</v>
      </c>
      <c r="K231" s="5">
        <v>2.78</v>
      </c>
      <c r="L231" s="5">
        <v>2.633</v>
      </c>
      <c r="M231" s="5">
        <v>2.2909999999999999</v>
      </c>
    </row>
    <row r="232" spans="1:13" x14ac:dyDescent="0.2">
      <c r="A232" s="1">
        <v>45261</v>
      </c>
      <c r="B232" s="5">
        <v>17.518000000000001</v>
      </c>
      <c r="C232" s="5">
        <v>13.856</v>
      </c>
      <c r="D232" s="5">
        <v>26.484000000000002</v>
      </c>
      <c r="E232" s="5">
        <v>6.42</v>
      </c>
      <c r="F232" s="5">
        <v>4.4509999999999996</v>
      </c>
      <c r="G232" s="5">
        <v>2.6619999999999999</v>
      </c>
      <c r="H232" s="5">
        <v>1.7649999999999999</v>
      </c>
      <c r="I232" s="5">
        <v>0.86199999999999999</v>
      </c>
      <c r="J232" s="5">
        <v>2.4569999999999999</v>
      </c>
      <c r="K232" s="5">
        <v>2.81</v>
      </c>
      <c r="L232" s="5">
        <v>2.673</v>
      </c>
      <c r="M232" s="5">
        <v>2.3340000000000001</v>
      </c>
    </row>
    <row r="233" spans="1:13" x14ac:dyDescent="0.2">
      <c r="A233" s="1">
        <v>45292</v>
      </c>
      <c r="B233" s="5">
        <v>16.759</v>
      </c>
      <c r="C233" s="5">
        <v>13.773999999999999</v>
      </c>
      <c r="D233" s="5">
        <v>25.841000000000001</v>
      </c>
      <c r="E233" s="5">
        <v>6.1749999999999998</v>
      </c>
      <c r="F233" s="5">
        <v>4.3369999999999997</v>
      </c>
      <c r="G233" s="5">
        <v>2.2650000000000001</v>
      </c>
      <c r="H233" s="5">
        <v>1.68</v>
      </c>
      <c r="I233" s="5">
        <v>0.77400000000000002</v>
      </c>
      <c r="J233" s="5">
        <v>2.383</v>
      </c>
      <c r="K233" s="5">
        <v>2.67</v>
      </c>
      <c r="L233" s="5">
        <v>2.4969999999999999</v>
      </c>
      <c r="M233" s="5">
        <v>2.181</v>
      </c>
    </row>
    <row r="234" spans="1:13" x14ac:dyDescent="0.2">
      <c r="A234" s="1">
        <v>45323</v>
      </c>
      <c r="B234" s="5">
        <v>17.486000000000001</v>
      </c>
      <c r="C234" s="5">
        <v>13.971</v>
      </c>
      <c r="D234" s="5">
        <v>25.663</v>
      </c>
      <c r="E234" s="5">
        <v>6.306</v>
      </c>
      <c r="F234" s="5">
        <v>4.4000000000000004</v>
      </c>
      <c r="G234" s="5">
        <v>2.5419999999999998</v>
      </c>
      <c r="H234" s="5">
        <v>1.716</v>
      </c>
      <c r="I234" s="5">
        <v>0.84599999999999997</v>
      </c>
      <c r="J234" s="5">
        <v>2.516</v>
      </c>
      <c r="K234" s="5">
        <v>2.8250000000000002</v>
      </c>
      <c r="L234" s="5">
        <v>2.6459999999999999</v>
      </c>
      <c r="M234" s="5">
        <v>2.25</v>
      </c>
    </row>
    <row r="235" spans="1:13" x14ac:dyDescent="0.2">
      <c r="A235" s="1">
        <v>45352</v>
      </c>
      <c r="B235" s="5">
        <v>17.914000000000001</v>
      </c>
      <c r="C235" s="5">
        <v>13.32</v>
      </c>
      <c r="D235" s="5">
        <v>23.904</v>
      </c>
      <c r="E235" s="5">
        <v>6.2939999999999996</v>
      </c>
      <c r="F235" s="5">
        <v>4.4279999999999999</v>
      </c>
      <c r="G235" s="5">
        <v>2.5579999999999998</v>
      </c>
      <c r="H235" s="5">
        <v>1.7030000000000001</v>
      </c>
      <c r="I235" s="5">
        <v>0.84399999999999997</v>
      </c>
      <c r="J235" s="5">
        <v>2.3650000000000002</v>
      </c>
      <c r="K235" s="5">
        <v>2.8639999999999999</v>
      </c>
      <c r="L235" s="5">
        <v>2.58</v>
      </c>
      <c r="M235" s="5">
        <v>2.1760000000000002</v>
      </c>
    </row>
    <row r="236" spans="1:13" x14ac:dyDescent="0.2">
      <c r="A236" s="1">
        <v>45383</v>
      </c>
      <c r="B236" s="5">
        <v>17.984000000000002</v>
      </c>
      <c r="C236" s="5">
        <v>12.462999999999999</v>
      </c>
      <c r="D236" s="5">
        <v>23.847999999999999</v>
      </c>
      <c r="E236" s="5">
        <v>6.2220000000000004</v>
      </c>
      <c r="F236" s="5">
        <v>4.29</v>
      </c>
      <c r="G236" s="5">
        <v>2.6190000000000002</v>
      </c>
      <c r="H236" s="5">
        <v>1.68</v>
      </c>
      <c r="I236" s="5">
        <v>0.77700000000000002</v>
      </c>
      <c r="J236" s="5">
        <v>2.383</v>
      </c>
      <c r="K236" s="5">
        <v>2.7839999999999998</v>
      </c>
      <c r="L236" s="5">
        <v>2.6120000000000001</v>
      </c>
      <c r="M236" s="5">
        <v>2.0910000000000002</v>
      </c>
    </row>
    <row r="237" spans="1:13" x14ac:dyDescent="0.2">
      <c r="A237" s="1">
        <v>45413</v>
      </c>
      <c r="B237" s="5">
        <v>17.821999999999999</v>
      </c>
      <c r="C237" s="5">
        <v>11.978</v>
      </c>
      <c r="D237" s="5">
        <v>23.521999999999998</v>
      </c>
      <c r="E237" s="5">
        <v>6.35</v>
      </c>
      <c r="F237" s="5">
        <v>4.5049999999999999</v>
      </c>
      <c r="G237" s="5">
        <v>2.6469999999999998</v>
      </c>
      <c r="H237" s="5">
        <v>1.667</v>
      </c>
      <c r="I237" s="5">
        <v>0.82499999999999996</v>
      </c>
      <c r="J237" s="5">
        <v>2.355</v>
      </c>
      <c r="K237" s="5">
        <v>2.79</v>
      </c>
      <c r="L237" s="5">
        <v>2.6749999999999998</v>
      </c>
      <c r="M237" s="5">
        <v>2.1589999999999998</v>
      </c>
    </row>
    <row r="238" spans="1:13" x14ac:dyDescent="0.2">
      <c r="A238" s="1">
        <v>45444</v>
      </c>
      <c r="B238" s="5">
        <v>18.321999999999999</v>
      </c>
      <c r="C238" s="5">
        <v>11.835000000000001</v>
      </c>
      <c r="D238" s="5">
        <v>24.120999999999999</v>
      </c>
      <c r="E238" s="5">
        <v>6.3689999999999998</v>
      </c>
      <c r="F238" s="5">
        <v>4.4969999999999999</v>
      </c>
      <c r="G238" s="5">
        <v>2.6339999999999999</v>
      </c>
      <c r="H238" s="5">
        <v>1.73</v>
      </c>
      <c r="I238" s="5">
        <v>0.82099999999999995</v>
      </c>
      <c r="J238" s="5">
        <v>2.3050000000000002</v>
      </c>
      <c r="K238" s="5">
        <v>2.7610000000000001</v>
      </c>
      <c r="L238" s="5">
        <v>2.6749999999999998</v>
      </c>
      <c r="M238" s="5">
        <v>2.169</v>
      </c>
    </row>
    <row r="239" spans="1:13" x14ac:dyDescent="0.2">
      <c r="A239" s="1">
        <v>45474</v>
      </c>
      <c r="B239" s="5">
        <v>18.597999999999999</v>
      </c>
      <c r="C239" s="5">
        <v>11.971</v>
      </c>
      <c r="D239" s="5">
        <v>26.288</v>
      </c>
      <c r="E239" s="5">
        <v>6.39</v>
      </c>
      <c r="F239" s="5">
        <v>4.468</v>
      </c>
      <c r="G239" s="5">
        <v>2.6139999999999999</v>
      </c>
      <c r="H239" s="5">
        <v>1.681</v>
      </c>
      <c r="I239" s="5">
        <v>0.82199999999999995</v>
      </c>
      <c r="J239" s="5">
        <v>2.3039999999999998</v>
      </c>
      <c r="K239" s="5">
        <v>2.8029999999999999</v>
      </c>
      <c r="L239" s="5">
        <v>2.6739999999999999</v>
      </c>
      <c r="M239" s="5">
        <v>2.1840000000000002</v>
      </c>
    </row>
    <row r="240" spans="1:13" x14ac:dyDescent="0.2">
      <c r="A240" s="1">
        <v>45505</v>
      </c>
      <c r="B240" s="5">
        <v>18.814</v>
      </c>
      <c r="C240" s="5">
        <v>12.51</v>
      </c>
      <c r="D240" s="5">
        <v>25.809000000000001</v>
      </c>
      <c r="E240" s="5">
        <v>6.3819999999999997</v>
      </c>
      <c r="F240" s="5">
        <v>4.4710000000000001</v>
      </c>
      <c r="G240" s="5">
        <v>2.6629999999999998</v>
      </c>
      <c r="H240" s="5">
        <v>1.659</v>
      </c>
      <c r="I240" s="5">
        <v>0.82299999999999995</v>
      </c>
      <c r="J240" s="5">
        <v>2.3029999999999999</v>
      </c>
      <c r="K240" s="5">
        <v>2.8149999999999999</v>
      </c>
      <c r="L240" s="5">
        <v>2.673</v>
      </c>
      <c r="M240" s="5">
        <v>2.165</v>
      </c>
    </row>
    <row r="241" spans="1:13" x14ac:dyDescent="0.2">
      <c r="A241" s="1">
        <v>45536</v>
      </c>
      <c r="B241" s="5">
        <v>18.917999999999999</v>
      </c>
      <c r="C241" s="5">
        <v>12.59</v>
      </c>
      <c r="D241" s="5">
        <v>25.89</v>
      </c>
      <c r="E241" s="5">
        <v>6.335</v>
      </c>
      <c r="F241" s="5">
        <v>4.4729999999999999</v>
      </c>
      <c r="G241" s="5">
        <v>2.7749999999999999</v>
      </c>
      <c r="H241" s="5">
        <v>1.65</v>
      </c>
      <c r="I241" s="5">
        <v>0.82499999999999996</v>
      </c>
      <c r="J241" s="5">
        <v>2.302</v>
      </c>
      <c r="K241" s="5">
        <v>2.827</v>
      </c>
      <c r="L241" s="5">
        <v>2.673</v>
      </c>
      <c r="M241" s="5">
        <v>2.1549999999999998</v>
      </c>
    </row>
    <row r="242" spans="1:13" x14ac:dyDescent="0.2">
      <c r="A242" s="1">
        <v>45566</v>
      </c>
      <c r="B242" s="5">
        <v>18.994</v>
      </c>
      <c r="C242" s="5">
        <v>12.8</v>
      </c>
      <c r="D242" s="5">
        <v>25.971</v>
      </c>
      <c r="E242" s="5">
        <v>6.3319999999999999</v>
      </c>
      <c r="F242" s="5">
        <v>4.476</v>
      </c>
      <c r="G242" s="5">
        <v>2.6869999999999998</v>
      </c>
      <c r="H242" s="5">
        <v>1.64</v>
      </c>
      <c r="I242" s="5">
        <v>0.82599999999999996</v>
      </c>
      <c r="J242" s="5">
        <v>2.3010000000000002</v>
      </c>
      <c r="K242" s="5">
        <v>2.84</v>
      </c>
      <c r="L242" s="5">
        <v>2.6720000000000002</v>
      </c>
      <c r="M242" s="5">
        <v>2.149</v>
      </c>
    </row>
    <row r="243" spans="1:13" x14ac:dyDescent="0.2">
      <c r="A243" s="1">
        <v>45597</v>
      </c>
      <c r="B243" s="5">
        <v>19.021000000000001</v>
      </c>
      <c r="C243" s="5">
        <v>12.78</v>
      </c>
      <c r="D243" s="5">
        <v>26.053000000000001</v>
      </c>
      <c r="E243" s="5">
        <v>6.3280000000000003</v>
      </c>
      <c r="F243" s="5">
        <v>4.4790000000000001</v>
      </c>
      <c r="G243" s="5">
        <v>2.698</v>
      </c>
      <c r="H243" s="5">
        <v>1.63</v>
      </c>
      <c r="I243" s="5">
        <v>0.82699999999999996</v>
      </c>
      <c r="J243" s="5">
        <v>2.2999999999999998</v>
      </c>
      <c r="K243" s="5">
        <v>2.8519999999999999</v>
      </c>
      <c r="L243" s="5">
        <v>2.6720000000000002</v>
      </c>
      <c r="M243" s="5">
        <v>2.1419999999999999</v>
      </c>
    </row>
    <row r="244" spans="1:13" x14ac:dyDescent="0.2">
      <c r="A244" s="1">
        <v>45627</v>
      </c>
      <c r="B244" s="5">
        <v>0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</row>
    <row r="245" spans="1:13" x14ac:dyDescent="0.2">
      <c r="A245" s="1">
        <v>45658</v>
      </c>
      <c r="B245" s="5">
        <v>0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</row>
    <row r="246" spans="1:13" x14ac:dyDescent="0.2">
      <c r="A246" s="1">
        <v>45689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</row>
    <row r="247" spans="1:13" x14ac:dyDescent="0.2">
      <c r="A247" s="1">
        <v>45717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</row>
    <row r="248" spans="1:13" x14ac:dyDescent="0.2">
      <c r="A248" s="1">
        <v>45748</v>
      </c>
      <c r="B248" s="5">
        <v>0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</row>
    <row r="249" spans="1:13" x14ac:dyDescent="0.2">
      <c r="A249" s="1">
        <v>45778</v>
      </c>
      <c r="B249" s="5">
        <v>0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</row>
    <row r="250" spans="1:13" x14ac:dyDescent="0.2">
      <c r="A250" s="1">
        <v>45809</v>
      </c>
      <c r="B250" s="5">
        <v>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</row>
    <row r="251" spans="1:13" x14ac:dyDescent="0.2">
      <c r="A251" s="1">
        <v>45839</v>
      </c>
      <c r="B251" s="5">
        <v>0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</row>
    <row r="252" spans="1:13" x14ac:dyDescent="0.2">
      <c r="A252" s="1">
        <v>45870</v>
      </c>
      <c r="B252" s="5">
        <v>0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</row>
    <row r="253" spans="1:13" x14ac:dyDescent="0.2">
      <c r="A253" s="1">
        <v>45901</v>
      </c>
      <c r="B253" s="5">
        <v>0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</row>
    <row r="254" spans="1:13" x14ac:dyDescent="0.2">
      <c r="A254" s="1">
        <v>45931</v>
      </c>
      <c r="B254" s="5">
        <v>0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</row>
    <row r="255" spans="1:13" x14ac:dyDescent="0.2">
      <c r="A255" s="1">
        <v>45962</v>
      </c>
      <c r="B255" s="5">
        <v>0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</row>
    <row r="256" spans="1:13" x14ac:dyDescent="0.2">
      <c r="A256" s="1">
        <v>45992</v>
      </c>
      <c r="B256" s="5">
        <v>0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</row>
    <row r="257" spans="1:8" x14ac:dyDescent="0.2">
      <c r="A257" s="1"/>
      <c r="B257" s="5"/>
      <c r="C257" s="5"/>
      <c r="D257" s="286"/>
      <c r="G257" s="30"/>
      <c r="H257" s="13"/>
    </row>
    <row r="258" spans="1:8" x14ac:dyDescent="0.2">
      <c r="A258" s="278" t="s">
        <v>1007</v>
      </c>
    </row>
    <row r="259" spans="1:8" x14ac:dyDescent="0.2">
      <c r="A259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261" spans="1:8" x14ac:dyDescent="0.2">
      <c r="A261" s="3"/>
      <c r="B261" s="4" t="s">
        <v>342</v>
      </c>
    </row>
    <row r="262" spans="1:8" x14ac:dyDescent="0.2">
      <c r="A262" s="13">
        <v>83</v>
      </c>
      <c r="B262">
        <v>0</v>
      </c>
    </row>
    <row r="263" spans="1:8" x14ac:dyDescent="0.2">
      <c r="A263" s="13">
        <v>83</v>
      </c>
      <c r="B263">
        <v>1</v>
      </c>
    </row>
  </sheetData>
  <hyperlinks>
    <hyperlink ref="A3" location="Contents!A1" display="Return to Contents" xr:uid="{9E48CA22-9381-41A7-8D09-788F7452A629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985C6-B939-4EC6-82F3-5DD15809E642}">
  <sheetPr>
    <pageSetUpPr fitToPage="1"/>
  </sheetPr>
  <dimension ref="A1:Q263"/>
  <sheetViews>
    <sheetView zoomScale="90" zoomScaleNormal="90" workbookViewId="0"/>
  </sheetViews>
  <sheetFormatPr defaultRowHeight="12.75" x14ac:dyDescent="0.2"/>
  <cols>
    <col min="1" max="1" width="9.28515625" customWidth="1"/>
    <col min="16" max="16" width="28.28515625" customWidth="1"/>
    <col min="17" max="17" width="9.7109375" customWidth="1"/>
  </cols>
  <sheetData>
    <row r="1" spans="1:17" x14ac:dyDescent="0.2">
      <c r="K1" s="97"/>
      <c r="L1" s="97"/>
    </row>
    <row r="2" spans="1:17" ht="15.75" x14ac:dyDescent="0.25">
      <c r="A2" s="31" t="s">
        <v>977</v>
      </c>
      <c r="L2" s="97"/>
    </row>
    <row r="3" spans="1:17" x14ac:dyDescent="0.2">
      <c r="A3" s="16" t="s">
        <v>16</v>
      </c>
      <c r="L3" s="97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85" t="s">
        <v>643</v>
      </c>
      <c r="Q6" s="284" t="s">
        <v>674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78" t="s">
        <v>641</v>
      </c>
      <c r="Q7" s="284" t="s">
        <v>675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P8" s="178" t="s">
        <v>642</v>
      </c>
      <c r="Q8" s="284" t="s">
        <v>676</v>
      </c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P9" s="178" t="s">
        <v>680</v>
      </c>
      <c r="Q9" s="284" t="s">
        <v>677</v>
      </c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P10" s="178" t="s">
        <v>657</v>
      </c>
      <c r="Q10" s="284" t="s">
        <v>678</v>
      </c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P11" s="178" t="s">
        <v>6</v>
      </c>
      <c r="Q11" s="284" t="s">
        <v>679</v>
      </c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ht="15" x14ac:dyDescent="0.25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M16" s="424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3"/>
      <c r="C26" s="281"/>
      <c r="D26" s="281"/>
      <c r="E26" s="281"/>
    </row>
    <row r="27" spans="1:11" x14ac:dyDescent="0.2">
      <c r="A27" s="2"/>
      <c r="B27" s="26"/>
    </row>
    <row r="28" spans="1:11" x14ac:dyDescent="0.2">
      <c r="A28" s="4"/>
      <c r="B28" s="50" t="s">
        <v>643</v>
      </c>
      <c r="C28" s="60" t="s">
        <v>641</v>
      </c>
      <c r="D28" s="60" t="s">
        <v>642</v>
      </c>
      <c r="E28" s="60" t="s">
        <v>680</v>
      </c>
      <c r="F28" s="60" t="s">
        <v>657</v>
      </c>
      <c r="G28" s="60" t="s">
        <v>6</v>
      </c>
    </row>
    <row r="29" spans="1:11" x14ac:dyDescent="0.2">
      <c r="A29" s="1">
        <v>39083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</row>
    <row r="30" spans="1:11" x14ac:dyDescent="0.2">
      <c r="A30" s="1">
        <v>39114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/>
      <c r="I30" s="5"/>
    </row>
    <row r="31" spans="1:11" x14ac:dyDescent="0.2">
      <c r="A31" s="1">
        <v>39142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/>
      <c r="I31" s="5"/>
    </row>
    <row r="32" spans="1:11" x14ac:dyDescent="0.2">
      <c r="A32" s="1">
        <v>39173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/>
      <c r="I32" s="5"/>
    </row>
    <row r="33" spans="1:9" x14ac:dyDescent="0.2">
      <c r="A33" s="1">
        <v>39203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/>
      <c r="I33" s="5"/>
    </row>
    <row r="34" spans="1:9" x14ac:dyDescent="0.2">
      <c r="A34" s="1">
        <v>39234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/>
      <c r="I34" s="5"/>
    </row>
    <row r="35" spans="1:9" x14ac:dyDescent="0.2">
      <c r="A35" s="1">
        <v>39264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/>
      <c r="I35" s="5"/>
    </row>
    <row r="36" spans="1:9" x14ac:dyDescent="0.2">
      <c r="A36" s="1">
        <v>39295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/>
      <c r="I36" s="5"/>
    </row>
    <row r="37" spans="1:9" x14ac:dyDescent="0.2">
      <c r="A37" s="1">
        <v>39326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/>
      <c r="I37" s="5"/>
    </row>
    <row r="38" spans="1:9" x14ac:dyDescent="0.2">
      <c r="A38" s="1">
        <v>39356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/>
      <c r="I38" s="5"/>
    </row>
    <row r="39" spans="1:9" x14ac:dyDescent="0.2">
      <c r="A39" s="1">
        <v>39387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/>
      <c r="I39" s="5"/>
    </row>
    <row r="40" spans="1:9" x14ac:dyDescent="0.2">
      <c r="A40" s="1">
        <v>39417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/>
      <c r="I40" s="5"/>
    </row>
    <row r="41" spans="1:9" x14ac:dyDescent="0.2">
      <c r="A41" s="1">
        <v>39448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/>
      <c r="I41" s="5"/>
    </row>
    <row r="42" spans="1:9" x14ac:dyDescent="0.2">
      <c r="A42" s="1">
        <v>39479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/>
      <c r="I42" s="5"/>
    </row>
    <row r="43" spans="1:9" x14ac:dyDescent="0.2">
      <c r="A43" s="1">
        <v>39508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/>
      <c r="I43" s="5"/>
    </row>
    <row r="44" spans="1:9" x14ac:dyDescent="0.2">
      <c r="A44" s="1">
        <v>39539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/>
      <c r="I44" s="5"/>
    </row>
    <row r="45" spans="1:9" x14ac:dyDescent="0.2">
      <c r="A45" s="1">
        <v>39569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/>
      <c r="I45" s="5"/>
    </row>
    <row r="46" spans="1:9" x14ac:dyDescent="0.2">
      <c r="A46" s="1">
        <v>39600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/>
      <c r="I46" s="5"/>
    </row>
    <row r="47" spans="1:9" x14ac:dyDescent="0.2">
      <c r="A47" s="1">
        <v>39630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/>
      <c r="I47" s="5"/>
    </row>
    <row r="48" spans="1:9" x14ac:dyDescent="0.2">
      <c r="A48" s="1">
        <v>39661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/>
      <c r="I48" s="5"/>
    </row>
    <row r="49" spans="1:9" x14ac:dyDescent="0.2">
      <c r="A49" s="1">
        <v>39692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/>
      <c r="I49" s="5"/>
    </row>
    <row r="50" spans="1:9" x14ac:dyDescent="0.2">
      <c r="A50" s="1">
        <v>39722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/>
      <c r="I50" s="5"/>
    </row>
    <row r="51" spans="1:9" x14ac:dyDescent="0.2">
      <c r="A51" s="1">
        <v>39753</v>
      </c>
      <c r="B51" s="5">
        <v>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/>
      <c r="I51" s="5"/>
    </row>
    <row r="52" spans="1:9" x14ac:dyDescent="0.2">
      <c r="A52" s="1">
        <v>39783</v>
      </c>
      <c r="B52" s="5">
        <v>1.2877679597</v>
      </c>
      <c r="C52" s="5">
        <v>4.6522367230999997</v>
      </c>
      <c r="D52" s="5">
        <v>0.10812471233</v>
      </c>
      <c r="E52" s="5">
        <v>1.4993787284</v>
      </c>
      <c r="F52" s="5">
        <v>4.3754437443</v>
      </c>
      <c r="G52" s="5">
        <v>40.215209422999997</v>
      </c>
      <c r="H52" s="5"/>
      <c r="I52" s="5"/>
    </row>
    <row r="53" spans="1:9" x14ac:dyDescent="0.2">
      <c r="A53" s="1">
        <v>39814</v>
      </c>
      <c r="B53" s="5">
        <v>1.2989954608000001</v>
      </c>
      <c r="C53" s="5">
        <v>4.6772805032000004</v>
      </c>
      <c r="D53" s="5">
        <v>0.13794959077999999</v>
      </c>
      <c r="E53" s="5">
        <v>1.6958045684</v>
      </c>
      <c r="F53" s="5">
        <v>4.4092268567000001</v>
      </c>
      <c r="G53" s="5">
        <v>40.657065600999999</v>
      </c>
      <c r="H53" s="5"/>
      <c r="I53" s="5"/>
    </row>
    <row r="54" spans="1:9" x14ac:dyDescent="0.2">
      <c r="A54" s="1">
        <v>39845</v>
      </c>
      <c r="B54" s="5">
        <v>1.2481341946</v>
      </c>
      <c r="C54" s="5">
        <v>4.5915169767000004</v>
      </c>
      <c r="D54" s="5">
        <v>0.14379882388000001</v>
      </c>
      <c r="E54" s="5">
        <v>1.7545176457</v>
      </c>
      <c r="F54" s="5">
        <v>4.2711432070999997</v>
      </c>
      <c r="G54" s="5">
        <v>41.105782009000002</v>
      </c>
      <c r="H54" s="5"/>
      <c r="I54" s="5"/>
    </row>
    <row r="55" spans="1:9" x14ac:dyDescent="0.2">
      <c r="A55" s="1">
        <v>39873</v>
      </c>
      <c r="B55" s="5">
        <v>1.2264719100000001</v>
      </c>
      <c r="C55" s="5">
        <v>4.5171211277000003</v>
      </c>
      <c r="D55" s="5">
        <v>0.14856927188999999</v>
      </c>
      <c r="E55" s="5">
        <v>1.6954314203</v>
      </c>
      <c r="F55" s="5">
        <v>4.5176840151000004</v>
      </c>
      <c r="G55" s="5">
        <v>40.470270642000003</v>
      </c>
      <c r="H55" s="5"/>
      <c r="I55" s="5"/>
    </row>
    <row r="56" spans="1:9" x14ac:dyDescent="0.2">
      <c r="A56" s="1">
        <v>39904</v>
      </c>
      <c r="B56" s="5">
        <v>1.2170738726000001</v>
      </c>
      <c r="C56" s="5">
        <v>4.4408546725000004</v>
      </c>
      <c r="D56" s="5">
        <v>0.16859227555</v>
      </c>
      <c r="E56" s="5">
        <v>1.6807797057</v>
      </c>
      <c r="F56" s="5">
        <v>4.5928995839000004</v>
      </c>
      <c r="G56" s="5">
        <v>39.797066555999997</v>
      </c>
      <c r="H56" s="5"/>
      <c r="I56" s="5"/>
    </row>
    <row r="57" spans="1:9" x14ac:dyDescent="0.2">
      <c r="A57" s="1">
        <v>39934</v>
      </c>
      <c r="B57" s="5">
        <v>1.1887556318000001</v>
      </c>
      <c r="C57" s="5">
        <v>4.5197640741000003</v>
      </c>
      <c r="D57" s="5">
        <v>0.16373290807999999</v>
      </c>
      <c r="E57" s="5">
        <v>1.6669093919</v>
      </c>
      <c r="F57" s="5">
        <v>4.6714994189999999</v>
      </c>
      <c r="G57" s="5">
        <v>39.815209543000002</v>
      </c>
      <c r="H57" s="5"/>
      <c r="I57" s="5"/>
    </row>
    <row r="58" spans="1:9" x14ac:dyDescent="0.2">
      <c r="A58" s="1">
        <v>39965</v>
      </c>
      <c r="B58" s="5">
        <v>1.1551840874999999</v>
      </c>
      <c r="C58" s="5">
        <v>4.4957135720999997</v>
      </c>
      <c r="D58" s="5">
        <v>0.16660111503</v>
      </c>
      <c r="E58" s="5">
        <v>1.700144568</v>
      </c>
      <c r="F58" s="5">
        <v>4.7579033887</v>
      </c>
      <c r="G58" s="5">
        <v>39.377186602000002</v>
      </c>
      <c r="H58" s="5"/>
      <c r="I58" s="5"/>
    </row>
    <row r="59" spans="1:9" x14ac:dyDescent="0.2">
      <c r="A59" s="1">
        <v>39995</v>
      </c>
      <c r="B59" s="5">
        <v>1.1445649788000001</v>
      </c>
      <c r="C59" s="5">
        <v>4.3695050982000003</v>
      </c>
      <c r="D59" s="5">
        <v>0.17490781732999999</v>
      </c>
      <c r="E59" s="5">
        <v>1.6795327796999999</v>
      </c>
      <c r="F59" s="5">
        <v>4.8361593195000001</v>
      </c>
      <c r="G59" s="5">
        <v>38.543910652000001</v>
      </c>
      <c r="H59" s="5"/>
      <c r="I59" s="5"/>
    </row>
    <row r="60" spans="1:9" x14ac:dyDescent="0.2">
      <c r="A60" s="1">
        <v>40026</v>
      </c>
      <c r="B60" s="5">
        <v>1.1700766707000001</v>
      </c>
      <c r="C60" s="5">
        <v>4.4103899555000003</v>
      </c>
      <c r="D60" s="5">
        <v>0.17894237625000001</v>
      </c>
      <c r="E60" s="5">
        <v>1.7080906439000001</v>
      </c>
      <c r="F60" s="5">
        <v>5.0776699213000001</v>
      </c>
      <c r="G60" s="5">
        <v>39.036411078</v>
      </c>
      <c r="H60" s="5"/>
      <c r="I60" s="5"/>
    </row>
    <row r="61" spans="1:9" x14ac:dyDescent="0.2">
      <c r="A61" s="1">
        <v>40057</v>
      </c>
      <c r="B61" s="5">
        <v>1.130696476</v>
      </c>
      <c r="C61" s="5">
        <v>4.3968105351000002</v>
      </c>
      <c r="D61" s="5">
        <v>0.17998128037</v>
      </c>
      <c r="E61" s="5">
        <v>1.7417307</v>
      </c>
      <c r="F61" s="5">
        <v>5.2082646615000003</v>
      </c>
      <c r="G61" s="5">
        <v>37.333116347000001</v>
      </c>
      <c r="H61" s="5"/>
      <c r="I61" s="5"/>
    </row>
    <row r="62" spans="1:9" x14ac:dyDescent="0.2">
      <c r="A62" s="1">
        <v>40087</v>
      </c>
      <c r="B62" s="5">
        <v>1.1258890177</v>
      </c>
      <c r="C62" s="5">
        <v>4.2828661757999997</v>
      </c>
      <c r="D62" s="5">
        <v>0.18032953995000001</v>
      </c>
      <c r="E62" s="5">
        <v>1.7492552526</v>
      </c>
      <c r="F62" s="5">
        <v>5.3801805514999996</v>
      </c>
      <c r="G62" s="5">
        <v>38.034318171999999</v>
      </c>
      <c r="H62" s="5"/>
      <c r="I62" s="5"/>
    </row>
    <row r="63" spans="1:9" x14ac:dyDescent="0.2">
      <c r="A63" s="1">
        <v>40118</v>
      </c>
      <c r="B63" s="5">
        <v>1.1102141454000001</v>
      </c>
      <c r="C63" s="5">
        <v>4.3022997933999996</v>
      </c>
      <c r="D63" s="5">
        <v>0.18716976317</v>
      </c>
      <c r="E63" s="5">
        <v>1.7341384137</v>
      </c>
      <c r="F63" s="5">
        <v>5.5716886573000002</v>
      </c>
      <c r="G63" s="5">
        <v>38.211822560000002</v>
      </c>
      <c r="H63" s="5"/>
      <c r="I63" s="5"/>
    </row>
    <row r="64" spans="1:9" x14ac:dyDescent="0.2">
      <c r="A64" s="1">
        <v>40148</v>
      </c>
      <c r="B64" s="5">
        <v>1.1220624180000001</v>
      </c>
      <c r="C64" s="5">
        <v>4.1557396041999999</v>
      </c>
      <c r="D64" s="5">
        <v>0.20177349378000001</v>
      </c>
      <c r="E64" s="5">
        <v>1.7608321231999999</v>
      </c>
      <c r="F64" s="5">
        <v>5.5556800730000004</v>
      </c>
      <c r="G64" s="5">
        <v>37.771880029999998</v>
      </c>
      <c r="H64" s="5"/>
      <c r="I64" s="5"/>
    </row>
    <row r="65" spans="1:9" x14ac:dyDescent="0.2">
      <c r="A65" s="1">
        <v>40179</v>
      </c>
      <c r="B65" s="5">
        <v>1.1545495050000001</v>
      </c>
      <c r="C65" s="5">
        <v>4.2268949233999997</v>
      </c>
      <c r="D65" s="5">
        <v>0.19448977890999999</v>
      </c>
      <c r="E65" s="5">
        <v>1.6437474031999999</v>
      </c>
      <c r="F65" s="5">
        <v>5.7392034173999997</v>
      </c>
      <c r="G65" s="5">
        <v>38.188244003999998</v>
      </c>
      <c r="H65" s="5"/>
      <c r="I65" s="5"/>
    </row>
    <row r="66" spans="1:9" x14ac:dyDescent="0.2">
      <c r="A66" s="1">
        <v>40210</v>
      </c>
      <c r="B66" s="5">
        <v>1.1807705735</v>
      </c>
      <c r="C66" s="5">
        <v>4.3035000921000002</v>
      </c>
      <c r="D66" s="5">
        <v>0.20245713561000001</v>
      </c>
      <c r="E66" s="5">
        <v>1.6523894810999999</v>
      </c>
      <c r="F66" s="5">
        <v>6.0245583322999998</v>
      </c>
      <c r="G66" s="5">
        <v>38.873467243</v>
      </c>
      <c r="H66" s="5"/>
      <c r="I66" s="5"/>
    </row>
    <row r="67" spans="1:9" x14ac:dyDescent="0.2">
      <c r="A67" s="1">
        <v>40238</v>
      </c>
      <c r="B67" s="5">
        <v>1.1671498053</v>
      </c>
      <c r="C67" s="5">
        <v>4.2556368032999998</v>
      </c>
      <c r="D67" s="5">
        <v>0.20994731068</v>
      </c>
      <c r="E67" s="5">
        <v>1.644875281</v>
      </c>
      <c r="F67" s="5">
        <v>6.4173415532</v>
      </c>
      <c r="G67" s="5">
        <v>38.571468600999999</v>
      </c>
      <c r="H67" s="5"/>
      <c r="I67" s="5"/>
    </row>
    <row r="68" spans="1:9" x14ac:dyDescent="0.2">
      <c r="A68" s="1">
        <v>40269</v>
      </c>
      <c r="B68" s="5">
        <v>1.1434717729999999</v>
      </c>
      <c r="C68" s="5">
        <v>4.2551667019000003</v>
      </c>
      <c r="D68" s="5">
        <v>0.2181153139</v>
      </c>
      <c r="E68" s="5">
        <v>2.1855030329999998</v>
      </c>
      <c r="F68" s="5">
        <v>6.5445900036999998</v>
      </c>
      <c r="G68" s="5">
        <v>38.575086507999998</v>
      </c>
      <c r="H68" s="5"/>
      <c r="I68" s="5"/>
    </row>
    <row r="69" spans="1:9" x14ac:dyDescent="0.2">
      <c r="A69" s="1">
        <v>40299</v>
      </c>
      <c r="B69" s="5">
        <v>1.2160957304</v>
      </c>
      <c r="C69" s="5">
        <v>4.3003903904999996</v>
      </c>
      <c r="D69" s="5">
        <v>0.22869324591000001</v>
      </c>
      <c r="E69" s="5">
        <v>2.1866787580999998</v>
      </c>
      <c r="F69" s="5">
        <v>6.7583370684000004</v>
      </c>
      <c r="G69" s="5">
        <v>38.975708032</v>
      </c>
      <c r="H69" s="5"/>
      <c r="I69" s="5"/>
    </row>
    <row r="70" spans="1:9" x14ac:dyDescent="0.2">
      <c r="A70" s="1">
        <v>40330</v>
      </c>
      <c r="B70" s="5">
        <v>1.2007811851000001</v>
      </c>
      <c r="C70" s="5">
        <v>4.1709381625999997</v>
      </c>
      <c r="D70" s="5">
        <v>0.21497115072</v>
      </c>
      <c r="E70" s="5">
        <v>2.1972739112999999</v>
      </c>
      <c r="F70" s="5">
        <v>7.1249794562000002</v>
      </c>
      <c r="G70" s="5">
        <v>38.385589467000003</v>
      </c>
      <c r="H70" s="5"/>
      <c r="I70" s="5"/>
    </row>
    <row r="71" spans="1:9" x14ac:dyDescent="0.2">
      <c r="A71" s="1">
        <v>40360</v>
      </c>
      <c r="B71" s="5">
        <v>1.2351279585999999</v>
      </c>
      <c r="C71" s="5">
        <v>4.2314741124999999</v>
      </c>
      <c r="D71" s="5">
        <v>0.24263029951000001</v>
      </c>
      <c r="E71" s="5">
        <v>2.6913522097000002</v>
      </c>
      <c r="F71" s="5">
        <v>7.4025061158999996</v>
      </c>
      <c r="G71" s="5">
        <v>38.766070593999999</v>
      </c>
      <c r="H71" s="5"/>
      <c r="I71" s="5"/>
    </row>
    <row r="72" spans="1:9" x14ac:dyDescent="0.2">
      <c r="A72" s="1">
        <v>40391</v>
      </c>
      <c r="B72" s="5">
        <v>1.2308704228</v>
      </c>
      <c r="C72" s="5">
        <v>4.1833685742000002</v>
      </c>
      <c r="D72" s="5">
        <v>0.22999261443999999</v>
      </c>
      <c r="E72" s="5">
        <v>2.6948972112999998</v>
      </c>
      <c r="F72" s="5">
        <v>7.6067839276000004</v>
      </c>
      <c r="G72" s="5">
        <v>38.946635637</v>
      </c>
      <c r="H72" s="5"/>
      <c r="I72" s="5"/>
    </row>
    <row r="73" spans="1:9" x14ac:dyDescent="0.2">
      <c r="A73" s="1">
        <v>40422</v>
      </c>
      <c r="B73" s="5">
        <v>1.2280641167999999</v>
      </c>
      <c r="C73" s="5">
        <v>4.1443273367</v>
      </c>
      <c r="D73" s="5">
        <v>0.25608415427999998</v>
      </c>
      <c r="E73" s="5">
        <v>2.7113022723000002</v>
      </c>
      <c r="F73" s="5">
        <v>7.8153400925999996</v>
      </c>
      <c r="G73" s="5">
        <v>38.999148693999999</v>
      </c>
      <c r="H73" s="5"/>
      <c r="I73" s="5"/>
    </row>
    <row r="74" spans="1:9" x14ac:dyDescent="0.2">
      <c r="A74" s="1">
        <v>40452</v>
      </c>
      <c r="B74" s="5">
        <v>1.3030559098000001</v>
      </c>
      <c r="C74" s="5">
        <v>4.1684592457000003</v>
      </c>
      <c r="D74" s="5">
        <v>0.24929234458999999</v>
      </c>
      <c r="E74" s="5">
        <v>3.4101789935000002</v>
      </c>
      <c r="F74" s="5">
        <v>7.8367777958999998</v>
      </c>
      <c r="G74" s="5">
        <v>39.142751838999999</v>
      </c>
      <c r="H74" s="5"/>
      <c r="I74" s="5"/>
    </row>
    <row r="75" spans="1:9" x14ac:dyDescent="0.2">
      <c r="A75" s="1">
        <v>40483</v>
      </c>
      <c r="B75" s="5">
        <v>1.3793035404</v>
      </c>
      <c r="C75" s="5">
        <v>4.1841459183999996</v>
      </c>
      <c r="D75" s="5">
        <v>0.25683299248000002</v>
      </c>
      <c r="E75" s="5">
        <v>3.4241860093000001</v>
      </c>
      <c r="F75" s="5">
        <v>8.2725515608000002</v>
      </c>
      <c r="G75" s="5">
        <v>38.762713312000002</v>
      </c>
      <c r="H75" s="5"/>
      <c r="I75" s="5"/>
    </row>
    <row r="76" spans="1:9" x14ac:dyDescent="0.2">
      <c r="A76" s="1">
        <v>40513</v>
      </c>
      <c r="B76" s="5">
        <v>1.4384136043</v>
      </c>
      <c r="C76" s="5">
        <v>4.1978416760000004</v>
      </c>
      <c r="D76" s="5">
        <v>0.24670751335999999</v>
      </c>
      <c r="E76" s="5">
        <v>3.4127464855</v>
      </c>
      <c r="F76" s="5">
        <v>8.6649892674999993</v>
      </c>
      <c r="G76" s="5">
        <v>39.078559517999999</v>
      </c>
      <c r="H76" s="5"/>
      <c r="I76" s="5"/>
    </row>
    <row r="77" spans="1:9" x14ac:dyDescent="0.2">
      <c r="A77" s="1">
        <v>40544</v>
      </c>
      <c r="B77" s="5">
        <v>1.5042189131999999</v>
      </c>
      <c r="C77" s="5">
        <v>4.0776950004000003</v>
      </c>
      <c r="D77" s="5">
        <v>0.24254657712</v>
      </c>
      <c r="E77" s="5">
        <v>3.7883035834999998</v>
      </c>
      <c r="F77" s="5">
        <v>8.7022707587999992</v>
      </c>
      <c r="G77" s="5">
        <v>37.914255488999999</v>
      </c>
      <c r="H77" s="5"/>
      <c r="I77" s="5"/>
    </row>
    <row r="78" spans="1:9" x14ac:dyDescent="0.2">
      <c r="A78" s="1">
        <v>40575</v>
      </c>
      <c r="B78" s="5">
        <v>1.4501114849000001</v>
      </c>
      <c r="C78" s="5">
        <v>3.6315144090000002</v>
      </c>
      <c r="D78" s="5">
        <v>0.23706676024000001</v>
      </c>
      <c r="E78" s="5">
        <v>3.8411534068000002</v>
      </c>
      <c r="F78" s="5">
        <v>8.8461819844999994</v>
      </c>
      <c r="G78" s="5">
        <v>37.197293383000002</v>
      </c>
      <c r="H78" s="5"/>
      <c r="I78" s="5"/>
    </row>
    <row r="79" spans="1:9" x14ac:dyDescent="0.2">
      <c r="A79" s="1">
        <v>40603</v>
      </c>
      <c r="B79" s="5">
        <v>1.5043865067</v>
      </c>
      <c r="C79" s="5">
        <v>4.1500272397</v>
      </c>
      <c r="D79" s="5">
        <v>0.24797831235000001</v>
      </c>
      <c r="E79" s="5">
        <v>3.8795125742000001</v>
      </c>
      <c r="F79" s="5">
        <v>9.4416511610999994</v>
      </c>
      <c r="G79" s="5">
        <v>38.849315173999997</v>
      </c>
      <c r="H79" s="5"/>
      <c r="I79" s="5"/>
    </row>
    <row r="80" spans="1:9" x14ac:dyDescent="0.2">
      <c r="A80" s="1">
        <v>40634</v>
      </c>
      <c r="B80" s="5">
        <v>1.5967442360999999</v>
      </c>
      <c r="C80" s="5">
        <v>4.0271876621000002</v>
      </c>
      <c r="D80" s="5">
        <v>0.24722332402</v>
      </c>
      <c r="E80" s="5">
        <v>4.3738887753000002</v>
      </c>
      <c r="F80" s="5">
        <v>9.6617466631000006</v>
      </c>
      <c r="G80" s="5">
        <v>39.033742672999999</v>
      </c>
      <c r="H80" s="5"/>
      <c r="I80" s="5"/>
    </row>
    <row r="81" spans="1:9" x14ac:dyDescent="0.2">
      <c r="A81" s="1">
        <v>40664</v>
      </c>
      <c r="B81" s="5">
        <v>1.6209004306999999</v>
      </c>
      <c r="C81" s="5">
        <v>4.1183811321999997</v>
      </c>
      <c r="D81" s="5">
        <v>0.24938833676</v>
      </c>
      <c r="E81" s="5">
        <v>4.3849433258000001</v>
      </c>
      <c r="F81" s="5">
        <v>9.9498134825999998</v>
      </c>
      <c r="G81" s="5">
        <v>38.943573292000004</v>
      </c>
      <c r="H81" s="5"/>
      <c r="I81" s="5"/>
    </row>
    <row r="82" spans="1:9" x14ac:dyDescent="0.2">
      <c r="A82" s="1">
        <v>40695</v>
      </c>
      <c r="B82" s="5">
        <v>1.6207320300000001</v>
      </c>
      <c r="C82" s="5">
        <v>4.1340006202000001</v>
      </c>
      <c r="D82" s="5">
        <v>0.2606505469</v>
      </c>
      <c r="E82" s="5">
        <v>4.4353837506999998</v>
      </c>
      <c r="F82" s="5">
        <v>9.8091277665999996</v>
      </c>
      <c r="G82" s="5">
        <v>39.024338618999998</v>
      </c>
      <c r="H82" s="5"/>
      <c r="I82" s="5"/>
    </row>
    <row r="83" spans="1:9" x14ac:dyDescent="0.2">
      <c r="A83" s="1">
        <v>40725</v>
      </c>
      <c r="B83" s="5">
        <v>1.7003282261999999</v>
      </c>
      <c r="C83" s="5">
        <v>4.1378832413</v>
      </c>
      <c r="D83" s="5">
        <v>0.28766640513000002</v>
      </c>
      <c r="E83" s="5">
        <v>4.9962414647999998</v>
      </c>
      <c r="F83" s="5">
        <v>9.9608980402</v>
      </c>
      <c r="G83" s="5">
        <v>38.998498751</v>
      </c>
      <c r="H83" s="5"/>
      <c r="I83" s="5"/>
    </row>
    <row r="84" spans="1:9" x14ac:dyDescent="0.2">
      <c r="A84" s="1">
        <v>40756</v>
      </c>
      <c r="B84" s="5">
        <v>1.8527058399</v>
      </c>
      <c r="C84" s="5">
        <v>4.0986097947999998</v>
      </c>
      <c r="D84" s="5">
        <v>0.30070647649999999</v>
      </c>
      <c r="E84" s="5">
        <v>4.9837783605999997</v>
      </c>
      <c r="F84" s="5">
        <v>10.226640982999999</v>
      </c>
      <c r="G84" s="5">
        <v>39.204074673999997</v>
      </c>
      <c r="H84" s="5"/>
      <c r="I84" s="5"/>
    </row>
    <row r="85" spans="1:9" x14ac:dyDescent="0.2">
      <c r="A85" s="1">
        <v>40787</v>
      </c>
      <c r="B85" s="5">
        <v>1.9538980588999999</v>
      </c>
      <c r="C85" s="5">
        <v>4.0817323373000001</v>
      </c>
      <c r="D85" s="5">
        <v>0.30480585077</v>
      </c>
      <c r="E85" s="5">
        <v>5.0837460356999999</v>
      </c>
      <c r="F85" s="5">
        <v>10.477885125</v>
      </c>
      <c r="G85" s="5">
        <v>39.254832592</v>
      </c>
      <c r="H85" s="5"/>
      <c r="I85" s="5"/>
    </row>
    <row r="86" spans="1:9" x14ac:dyDescent="0.2">
      <c r="A86" s="1">
        <v>40817</v>
      </c>
      <c r="B86" s="5">
        <v>2.0653772426999999</v>
      </c>
      <c r="C86" s="5">
        <v>4.0619507032</v>
      </c>
      <c r="D86" s="5">
        <v>0.32337242911000003</v>
      </c>
      <c r="E86" s="5">
        <v>6.1303936594000001</v>
      </c>
      <c r="F86" s="5">
        <v>10.49194166</v>
      </c>
      <c r="G86" s="5">
        <v>39.757125596000002</v>
      </c>
      <c r="H86" s="5"/>
      <c r="I86" s="5"/>
    </row>
    <row r="87" spans="1:9" x14ac:dyDescent="0.2">
      <c r="A87" s="1">
        <v>40848</v>
      </c>
      <c r="B87" s="5">
        <v>2.2827416720000002</v>
      </c>
      <c r="C87" s="5">
        <v>4.1151001877000004</v>
      </c>
      <c r="D87" s="5">
        <v>0.33438593587999998</v>
      </c>
      <c r="E87" s="5">
        <v>6.1321506062999998</v>
      </c>
      <c r="F87" s="5">
        <v>10.653272724000001</v>
      </c>
      <c r="G87" s="5">
        <v>40.077648875000001</v>
      </c>
      <c r="H87" s="5"/>
      <c r="I87" s="5"/>
    </row>
    <row r="88" spans="1:9" x14ac:dyDescent="0.2">
      <c r="A88" s="1">
        <v>40878</v>
      </c>
      <c r="B88" s="5">
        <v>2.4125811530000001</v>
      </c>
      <c r="C88" s="5">
        <v>4.0657510009999998</v>
      </c>
      <c r="D88" s="5">
        <v>0.34384563274000002</v>
      </c>
      <c r="E88" s="5">
        <v>6.1796398022999997</v>
      </c>
      <c r="F88" s="5">
        <v>10.508441811000001</v>
      </c>
      <c r="G88" s="5">
        <v>39.755353503000002</v>
      </c>
      <c r="H88" s="5"/>
      <c r="I88" s="5"/>
    </row>
    <row r="89" spans="1:9" x14ac:dyDescent="0.2">
      <c r="A89" s="1">
        <v>40909</v>
      </c>
      <c r="B89" s="5">
        <v>2.4434695251999998</v>
      </c>
      <c r="C89" s="5">
        <v>4.0926183111999999</v>
      </c>
      <c r="D89" s="5">
        <v>0.38534280894</v>
      </c>
      <c r="E89" s="5">
        <v>7.0240200467999996</v>
      </c>
      <c r="F89" s="5">
        <v>10.257398375999999</v>
      </c>
      <c r="G89" s="5">
        <v>39.643538028999998</v>
      </c>
      <c r="H89" s="5"/>
      <c r="I89" s="5"/>
    </row>
    <row r="90" spans="1:9" x14ac:dyDescent="0.2">
      <c r="A90" s="1">
        <v>40940</v>
      </c>
      <c r="B90" s="5">
        <v>2.4624504420000002</v>
      </c>
      <c r="C90" s="5">
        <v>4.0927507190999997</v>
      </c>
      <c r="D90" s="5">
        <v>0.40422349482999997</v>
      </c>
      <c r="E90" s="5">
        <v>7.0408693537999998</v>
      </c>
      <c r="F90" s="5">
        <v>9.8585471720999998</v>
      </c>
      <c r="G90" s="5">
        <v>38.722641576999997</v>
      </c>
      <c r="H90" s="5"/>
      <c r="I90" s="5"/>
    </row>
    <row r="91" spans="1:9" x14ac:dyDescent="0.2">
      <c r="A91" s="1">
        <v>40969</v>
      </c>
      <c r="B91" s="5">
        <v>2.5629158271999999</v>
      </c>
      <c r="C91" s="5">
        <v>4.1397183756000002</v>
      </c>
      <c r="D91" s="5">
        <v>0.42317516743</v>
      </c>
      <c r="E91" s="5">
        <v>7.0093547373999998</v>
      </c>
      <c r="F91" s="5">
        <v>9.7772207230999992</v>
      </c>
      <c r="G91" s="5">
        <v>38.835970007999997</v>
      </c>
      <c r="H91" s="5"/>
      <c r="I91" s="5"/>
    </row>
    <row r="92" spans="1:9" x14ac:dyDescent="0.2">
      <c r="A92" s="1">
        <v>41000</v>
      </c>
      <c r="B92" s="5">
        <v>2.5501363779999999</v>
      </c>
      <c r="C92" s="5">
        <v>4.1606422066000004</v>
      </c>
      <c r="D92" s="5">
        <v>0.43232790556</v>
      </c>
      <c r="E92" s="5">
        <v>7.0411543167000001</v>
      </c>
      <c r="F92" s="5">
        <v>9.7585010778000001</v>
      </c>
      <c r="G92" s="5">
        <v>38.826238115000002</v>
      </c>
      <c r="H92" s="5"/>
      <c r="I92" s="5"/>
    </row>
    <row r="93" spans="1:9" x14ac:dyDescent="0.2">
      <c r="A93" s="1">
        <v>41030</v>
      </c>
      <c r="B93" s="5">
        <v>2.7789542423000002</v>
      </c>
      <c r="C93" s="5">
        <v>4.0983605716999998</v>
      </c>
      <c r="D93" s="5">
        <v>0.47709466504999998</v>
      </c>
      <c r="E93" s="5">
        <v>7.1265882687</v>
      </c>
      <c r="F93" s="5">
        <v>9.8232617891</v>
      </c>
      <c r="G93" s="5">
        <v>38.997450141000002</v>
      </c>
      <c r="H93" s="5"/>
      <c r="I93" s="5"/>
    </row>
    <row r="94" spans="1:9" x14ac:dyDescent="0.2">
      <c r="A94" s="1">
        <v>41061</v>
      </c>
      <c r="B94" s="5">
        <v>2.8598535384999999</v>
      </c>
      <c r="C94" s="5">
        <v>4.1008981853000002</v>
      </c>
      <c r="D94" s="5">
        <v>0.48703057353000001</v>
      </c>
      <c r="E94" s="5">
        <v>7.1298259152999997</v>
      </c>
      <c r="F94" s="5">
        <v>10.010469443</v>
      </c>
      <c r="G94" s="5">
        <v>38.614922344</v>
      </c>
      <c r="H94" s="5"/>
      <c r="I94" s="5"/>
    </row>
    <row r="95" spans="1:9" x14ac:dyDescent="0.2">
      <c r="A95" s="1">
        <v>41091</v>
      </c>
      <c r="B95" s="5">
        <v>2.8878238120000002</v>
      </c>
      <c r="C95" s="5">
        <v>4.2680158453999999</v>
      </c>
      <c r="D95" s="5">
        <v>0.50402333183000003</v>
      </c>
      <c r="E95" s="5">
        <v>8.4266208551999995</v>
      </c>
      <c r="F95" s="5">
        <v>9.9694297865999992</v>
      </c>
      <c r="G95" s="5">
        <v>38.774763788000001</v>
      </c>
      <c r="H95" s="5"/>
      <c r="I95" s="5"/>
    </row>
    <row r="96" spans="1:9" x14ac:dyDescent="0.2">
      <c r="A96" s="1">
        <v>41122</v>
      </c>
      <c r="B96" s="5">
        <v>3.0589473370000002</v>
      </c>
      <c r="C96" s="5">
        <v>4.3059053127000002</v>
      </c>
      <c r="D96" s="5">
        <v>0.55137018808000005</v>
      </c>
      <c r="E96" s="5">
        <v>8.5344716071000004</v>
      </c>
      <c r="F96" s="5">
        <v>9.9633994639000001</v>
      </c>
      <c r="G96" s="5">
        <v>38.807002865000001</v>
      </c>
      <c r="H96" s="5"/>
      <c r="I96" s="5"/>
    </row>
    <row r="97" spans="1:9" x14ac:dyDescent="0.2">
      <c r="A97" s="1">
        <v>41153</v>
      </c>
      <c r="B97" s="5">
        <v>3.2041928896999998</v>
      </c>
      <c r="C97" s="5">
        <v>4.3176717931999997</v>
      </c>
      <c r="D97" s="5">
        <v>0.56639446109000002</v>
      </c>
      <c r="E97" s="5">
        <v>8.5534070080000006</v>
      </c>
      <c r="F97" s="5">
        <v>9.7781643998999996</v>
      </c>
      <c r="G97" s="5">
        <v>38.853736114999997</v>
      </c>
      <c r="H97" s="5"/>
      <c r="I97" s="5"/>
    </row>
    <row r="98" spans="1:9" x14ac:dyDescent="0.2">
      <c r="A98" s="1">
        <v>41183</v>
      </c>
      <c r="B98" s="5">
        <v>3.1650562551000001</v>
      </c>
      <c r="C98" s="5">
        <v>4.3609781704000001</v>
      </c>
      <c r="D98" s="5">
        <v>0.57132692345000002</v>
      </c>
      <c r="E98" s="5">
        <v>8.6727609373999996</v>
      </c>
      <c r="F98" s="5">
        <v>9.4143776455000001</v>
      </c>
      <c r="G98" s="5">
        <v>38.762080713000003</v>
      </c>
      <c r="H98" s="5"/>
      <c r="I98" s="5"/>
    </row>
    <row r="99" spans="1:9" x14ac:dyDescent="0.2">
      <c r="A99" s="1">
        <v>41214</v>
      </c>
      <c r="B99" s="5">
        <v>3.5068283596000001</v>
      </c>
      <c r="C99" s="5">
        <v>4.4556160275999996</v>
      </c>
      <c r="D99" s="5">
        <v>0.57041295670000003</v>
      </c>
      <c r="E99" s="5">
        <v>8.7034278112999992</v>
      </c>
      <c r="F99" s="5">
        <v>9.1598819655000003</v>
      </c>
      <c r="G99" s="5">
        <v>38.512866213000002</v>
      </c>
      <c r="H99" s="5"/>
      <c r="I99" s="5"/>
    </row>
    <row r="100" spans="1:9" x14ac:dyDescent="0.2">
      <c r="A100" s="1">
        <v>41244</v>
      </c>
      <c r="B100" s="5">
        <v>3.7241646886000002</v>
      </c>
      <c r="C100" s="5">
        <v>4.4324754130999997</v>
      </c>
      <c r="D100" s="5">
        <v>0.59395691931000005</v>
      </c>
      <c r="E100" s="5">
        <v>8.6837642957999996</v>
      </c>
      <c r="F100" s="5">
        <v>8.8808819781999997</v>
      </c>
      <c r="G100" s="5">
        <v>37.981821220999997</v>
      </c>
      <c r="H100" s="5"/>
      <c r="I100" s="5"/>
    </row>
    <row r="101" spans="1:9" x14ac:dyDescent="0.2">
      <c r="A101" s="1">
        <v>41275</v>
      </c>
      <c r="B101" s="5">
        <v>3.2782720861999999</v>
      </c>
      <c r="C101" s="5">
        <v>4.2125654876</v>
      </c>
      <c r="D101" s="5">
        <v>0.57712063802000002</v>
      </c>
      <c r="E101" s="5">
        <v>10.089706737</v>
      </c>
      <c r="F101" s="5">
        <v>8.7295042944999999</v>
      </c>
      <c r="G101" s="5">
        <v>37.019217853000001</v>
      </c>
      <c r="H101" s="5"/>
      <c r="I101" s="5"/>
    </row>
    <row r="102" spans="1:9" x14ac:dyDescent="0.2">
      <c r="A102" s="1">
        <v>41306</v>
      </c>
      <c r="B102" s="5">
        <v>3.4364423423999999</v>
      </c>
      <c r="C102" s="5">
        <v>4.3845467996999998</v>
      </c>
      <c r="D102" s="5">
        <v>0.59703228205000003</v>
      </c>
      <c r="E102" s="5">
        <v>10.092876599</v>
      </c>
      <c r="F102" s="5">
        <v>8.6355497990999996</v>
      </c>
      <c r="G102" s="5">
        <v>37.029766463999998</v>
      </c>
      <c r="H102" s="5"/>
      <c r="I102" s="5"/>
    </row>
    <row r="103" spans="1:9" x14ac:dyDescent="0.2">
      <c r="A103" s="1">
        <v>41334</v>
      </c>
      <c r="B103" s="5">
        <v>3.6129232494000001</v>
      </c>
      <c r="C103" s="5">
        <v>4.3137926647000002</v>
      </c>
      <c r="D103" s="5">
        <v>0.61822535141000001</v>
      </c>
      <c r="E103" s="5">
        <v>10.167306881</v>
      </c>
      <c r="F103" s="5">
        <v>8.3562456530000002</v>
      </c>
      <c r="G103" s="5">
        <v>37.073602974000003</v>
      </c>
      <c r="H103" s="5"/>
      <c r="I103" s="5"/>
    </row>
    <row r="104" spans="1:9" x14ac:dyDescent="0.2">
      <c r="A104" s="1">
        <v>41365</v>
      </c>
      <c r="B104" s="5">
        <v>3.7067521316000001</v>
      </c>
      <c r="C104" s="5">
        <v>4.5907668668000001</v>
      </c>
      <c r="D104" s="5">
        <v>0.62627328681000005</v>
      </c>
      <c r="E104" s="5">
        <v>10.324587809000001</v>
      </c>
      <c r="F104" s="5">
        <v>8.2345451718000007</v>
      </c>
      <c r="G104" s="5">
        <v>37.536741401</v>
      </c>
      <c r="H104" s="5"/>
      <c r="I104" s="5"/>
    </row>
    <row r="105" spans="1:9" x14ac:dyDescent="0.2">
      <c r="A105" s="1">
        <v>41395</v>
      </c>
      <c r="B105" s="5">
        <v>3.9316105547000002</v>
      </c>
      <c r="C105" s="5">
        <v>4.5255241793999996</v>
      </c>
      <c r="D105" s="5">
        <v>0.64752713148999996</v>
      </c>
      <c r="E105" s="5">
        <v>10.496723314</v>
      </c>
      <c r="F105" s="5">
        <v>8.0967015991999993</v>
      </c>
      <c r="G105" s="5">
        <v>37.332042254000001</v>
      </c>
      <c r="H105" s="5"/>
      <c r="I105" s="5"/>
    </row>
    <row r="106" spans="1:9" x14ac:dyDescent="0.2">
      <c r="A106" s="1">
        <v>41426</v>
      </c>
      <c r="B106" s="5">
        <v>4.1192823873000002</v>
      </c>
      <c r="C106" s="5">
        <v>4.6014464547999996</v>
      </c>
      <c r="D106" s="5">
        <v>0.68551018367000005</v>
      </c>
      <c r="E106" s="5">
        <v>10.660121523999999</v>
      </c>
      <c r="F106" s="5">
        <v>7.9227536667000003</v>
      </c>
      <c r="G106" s="5">
        <v>37.219619117000001</v>
      </c>
      <c r="H106" s="5"/>
      <c r="I106" s="5"/>
    </row>
    <row r="107" spans="1:9" x14ac:dyDescent="0.2">
      <c r="A107" s="1">
        <v>41456</v>
      </c>
      <c r="B107" s="5">
        <v>4.1512673449999999</v>
      </c>
      <c r="C107" s="5">
        <v>4.6102311859</v>
      </c>
      <c r="D107" s="5">
        <v>0.69375026751000002</v>
      </c>
      <c r="E107" s="5">
        <v>12.282028599</v>
      </c>
      <c r="F107" s="5">
        <v>7.7189320491000002</v>
      </c>
      <c r="G107" s="5">
        <v>37.151887328000001</v>
      </c>
      <c r="H107" s="5"/>
      <c r="I107" s="5"/>
    </row>
    <row r="108" spans="1:9" x14ac:dyDescent="0.2">
      <c r="A108" s="1">
        <v>41487</v>
      </c>
      <c r="B108" s="5">
        <v>4.1864774595999998</v>
      </c>
      <c r="C108" s="5">
        <v>4.6874101030000004</v>
      </c>
      <c r="D108" s="5">
        <v>0.72629894420999996</v>
      </c>
      <c r="E108" s="5">
        <v>12.363466248</v>
      </c>
      <c r="F108" s="5">
        <v>7.4451121955000001</v>
      </c>
      <c r="G108" s="5">
        <v>37.214557630999998</v>
      </c>
      <c r="H108" s="5"/>
      <c r="I108" s="5"/>
    </row>
    <row r="109" spans="1:9" x14ac:dyDescent="0.2">
      <c r="A109" s="1">
        <v>41518</v>
      </c>
      <c r="B109" s="5">
        <v>4.3983439271</v>
      </c>
      <c r="C109" s="5">
        <v>4.7747932541999996</v>
      </c>
      <c r="D109" s="5">
        <v>0.76985212620999999</v>
      </c>
      <c r="E109" s="5">
        <v>12.357646517999999</v>
      </c>
      <c r="F109" s="5">
        <v>7.0602604937000004</v>
      </c>
      <c r="G109" s="5">
        <v>36.707203679999999</v>
      </c>
      <c r="H109" s="5"/>
      <c r="I109" s="5"/>
    </row>
    <row r="110" spans="1:9" x14ac:dyDescent="0.2">
      <c r="A110" s="1">
        <v>41548</v>
      </c>
      <c r="B110" s="5">
        <v>4.3347145104000004</v>
      </c>
      <c r="C110" s="5">
        <v>4.8143008088999997</v>
      </c>
      <c r="D110" s="5">
        <v>0.78835415961999999</v>
      </c>
      <c r="E110" s="5">
        <v>12.429866324000001</v>
      </c>
      <c r="F110" s="5">
        <v>6.9640864563999996</v>
      </c>
      <c r="G110" s="5">
        <v>37.231322902000002</v>
      </c>
      <c r="H110" s="5"/>
      <c r="I110" s="5"/>
    </row>
    <row r="111" spans="1:9" x14ac:dyDescent="0.2">
      <c r="A111" s="1">
        <v>41579</v>
      </c>
      <c r="B111" s="5">
        <v>4.6812399226999997</v>
      </c>
      <c r="C111" s="5">
        <v>4.7485401733000003</v>
      </c>
      <c r="D111" s="5">
        <v>0.77388699916000003</v>
      </c>
      <c r="E111" s="5">
        <v>12.599274153</v>
      </c>
      <c r="F111" s="5">
        <v>6.9208605396999996</v>
      </c>
      <c r="G111" s="5">
        <v>37.221464879000003</v>
      </c>
      <c r="H111" s="5"/>
      <c r="I111" s="5"/>
    </row>
    <row r="112" spans="1:9" x14ac:dyDescent="0.2">
      <c r="A112" s="1">
        <v>41609</v>
      </c>
      <c r="B112" s="5">
        <v>4.7734535191000003</v>
      </c>
      <c r="C112" s="5">
        <v>4.7242389603000001</v>
      </c>
      <c r="D112" s="5">
        <v>0.65630477102999996</v>
      </c>
      <c r="E112" s="5">
        <v>12.583825718</v>
      </c>
      <c r="F112" s="5">
        <v>6.8458935402999996</v>
      </c>
      <c r="G112" s="5">
        <v>36.273218974999999</v>
      </c>
      <c r="H112" s="5"/>
      <c r="I112" s="5"/>
    </row>
    <row r="113" spans="1:9" x14ac:dyDescent="0.2">
      <c r="A113" s="1">
        <v>41640</v>
      </c>
      <c r="B113" s="5">
        <v>4.1412315164000004</v>
      </c>
      <c r="C113" s="5">
        <v>4.823549721</v>
      </c>
      <c r="D113" s="5">
        <v>0.66548180621999997</v>
      </c>
      <c r="E113" s="5">
        <v>14.489407047</v>
      </c>
      <c r="F113" s="5">
        <v>6.7024142635999997</v>
      </c>
      <c r="G113" s="5">
        <v>35.867980162000002</v>
      </c>
      <c r="H113" s="5"/>
      <c r="I113" s="5"/>
    </row>
    <row r="114" spans="1:9" x14ac:dyDescent="0.2">
      <c r="A114" s="1">
        <v>41671</v>
      </c>
      <c r="B114" s="5">
        <v>4.5325879350999996</v>
      </c>
      <c r="C114" s="5">
        <v>4.9332166129999999</v>
      </c>
      <c r="D114" s="5">
        <v>0.70131136278999995</v>
      </c>
      <c r="E114" s="5">
        <v>14.666155156</v>
      </c>
      <c r="F114" s="5">
        <v>6.6876276355000002</v>
      </c>
      <c r="G114" s="5">
        <v>36.739065582999999</v>
      </c>
      <c r="H114" s="5"/>
      <c r="I114" s="5"/>
    </row>
    <row r="115" spans="1:9" x14ac:dyDescent="0.2">
      <c r="A115" s="1">
        <v>41699</v>
      </c>
      <c r="B115" s="5">
        <v>4.7338145216000003</v>
      </c>
      <c r="C115" s="5">
        <v>5.1808501739999997</v>
      </c>
      <c r="D115" s="5">
        <v>0.74369630215000004</v>
      </c>
      <c r="E115" s="5">
        <v>14.759207327</v>
      </c>
      <c r="F115" s="5">
        <v>6.6399718779999999</v>
      </c>
      <c r="G115" s="5">
        <v>36.773653345</v>
      </c>
      <c r="H115" s="5"/>
      <c r="I115" s="5"/>
    </row>
    <row r="116" spans="1:9" x14ac:dyDescent="0.2">
      <c r="A116" s="1">
        <v>41730</v>
      </c>
      <c r="B116" s="5">
        <v>4.8866321594000004</v>
      </c>
      <c r="C116" s="5">
        <v>5.2581874673</v>
      </c>
      <c r="D116" s="5">
        <v>0.81719603484000003</v>
      </c>
      <c r="E116" s="5">
        <v>14.975877861000001</v>
      </c>
      <c r="F116" s="5">
        <v>6.6346922573000002</v>
      </c>
      <c r="G116" s="5">
        <v>37.899214219999998</v>
      </c>
      <c r="H116" s="5"/>
      <c r="I116" s="5"/>
    </row>
    <row r="117" spans="1:9" x14ac:dyDescent="0.2">
      <c r="A117" s="1">
        <v>41760</v>
      </c>
      <c r="B117" s="5">
        <v>5.0472387121000004</v>
      </c>
      <c r="C117" s="5">
        <v>5.3209532201999998</v>
      </c>
      <c r="D117" s="5">
        <v>0.87911442509000004</v>
      </c>
      <c r="E117" s="5">
        <v>15.057862073000001</v>
      </c>
      <c r="F117" s="5">
        <v>6.7338882283999997</v>
      </c>
      <c r="G117" s="5">
        <v>37.018072373999999</v>
      </c>
      <c r="H117" s="5"/>
      <c r="I117" s="5"/>
    </row>
    <row r="118" spans="1:9" x14ac:dyDescent="0.2">
      <c r="A118" s="1">
        <v>41791</v>
      </c>
      <c r="B118" s="5">
        <v>5.1945225715000003</v>
      </c>
      <c r="C118" s="5">
        <v>5.4344871155999996</v>
      </c>
      <c r="D118" s="5">
        <v>0.91335959298000002</v>
      </c>
      <c r="E118" s="5">
        <v>15.129960141</v>
      </c>
      <c r="F118" s="5">
        <v>6.7349665475</v>
      </c>
      <c r="G118" s="5">
        <v>37.069970697999999</v>
      </c>
      <c r="H118" s="5"/>
      <c r="I118" s="5"/>
    </row>
    <row r="119" spans="1:9" x14ac:dyDescent="0.2">
      <c r="A119" s="1">
        <v>41821</v>
      </c>
      <c r="B119" s="5">
        <v>5.2681282069000002</v>
      </c>
      <c r="C119" s="5">
        <v>5.5866593831999998</v>
      </c>
      <c r="D119" s="5">
        <v>0.97142486937000005</v>
      </c>
      <c r="E119" s="5">
        <v>16.630104051</v>
      </c>
      <c r="F119" s="5">
        <v>6.6056111118</v>
      </c>
      <c r="G119" s="5">
        <v>37.104588507000003</v>
      </c>
      <c r="H119" s="5"/>
      <c r="I119" s="5"/>
    </row>
    <row r="120" spans="1:9" x14ac:dyDescent="0.2">
      <c r="A120" s="1">
        <v>41852</v>
      </c>
      <c r="B120" s="5">
        <v>5.2353108164000002</v>
      </c>
      <c r="C120" s="5">
        <v>5.6924301763000003</v>
      </c>
      <c r="D120" s="5">
        <v>0.99768295723</v>
      </c>
      <c r="E120" s="5">
        <v>16.73095953</v>
      </c>
      <c r="F120" s="5">
        <v>6.5766290589</v>
      </c>
      <c r="G120" s="5">
        <v>37.327181009</v>
      </c>
      <c r="H120" s="5"/>
      <c r="I120" s="5"/>
    </row>
    <row r="121" spans="1:9" x14ac:dyDescent="0.2">
      <c r="A121" s="1">
        <v>41883</v>
      </c>
      <c r="B121" s="5">
        <v>5.3527466394000003</v>
      </c>
      <c r="C121" s="5">
        <v>5.5439485535999999</v>
      </c>
      <c r="D121" s="5">
        <v>1.0775064023000001</v>
      </c>
      <c r="E121" s="5">
        <v>16.880240283999999</v>
      </c>
      <c r="F121" s="5">
        <v>6.5917165088000003</v>
      </c>
      <c r="G121" s="5">
        <v>36.994308279000002</v>
      </c>
      <c r="H121" s="5"/>
      <c r="I121" s="5"/>
    </row>
    <row r="122" spans="1:9" x14ac:dyDescent="0.2">
      <c r="A122" s="1">
        <v>41913</v>
      </c>
      <c r="B122" s="5">
        <v>5.4821409350000003</v>
      </c>
      <c r="C122" s="5">
        <v>5.7148936631999998</v>
      </c>
      <c r="D122" s="5">
        <v>1.1256952013999999</v>
      </c>
      <c r="E122" s="5">
        <v>17.284320560000001</v>
      </c>
      <c r="F122" s="5">
        <v>6.4747236811000004</v>
      </c>
      <c r="G122" s="5">
        <v>37.084967894999998</v>
      </c>
      <c r="H122" s="5"/>
      <c r="I122" s="5"/>
    </row>
    <row r="123" spans="1:9" x14ac:dyDescent="0.2">
      <c r="A123" s="1">
        <v>41944</v>
      </c>
      <c r="B123" s="5">
        <v>5.4692360312000003</v>
      </c>
      <c r="C123" s="5">
        <v>5.7146982765000001</v>
      </c>
      <c r="D123" s="5">
        <v>1.084984647</v>
      </c>
      <c r="E123" s="5">
        <v>17.280281179999999</v>
      </c>
      <c r="F123" s="5">
        <v>6.4322254344000003</v>
      </c>
      <c r="G123" s="5">
        <v>36.851707765</v>
      </c>
      <c r="H123" s="5"/>
      <c r="I123" s="5"/>
    </row>
    <row r="124" spans="1:9" x14ac:dyDescent="0.2">
      <c r="A124" s="1">
        <v>41974</v>
      </c>
      <c r="B124" s="5">
        <v>5.9501670764999997</v>
      </c>
      <c r="C124" s="5">
        <v>5.7878820711000003</v>
      </c>
      <c r="D124" s="5">
        <v>1.1594284960000001</v>
      </c>
      <c r="E124" s="5">
        <v>17.491391806999999</v>
      </c>
      <c r="F124" s="5">
        <v>6.1547672482999998</v>
      </c>
      <c r="G124" s="5">
        <v>36.784943945999999</v>
      </c>
      <c r="H124" s="5"/>
      <c r="I124" s="5"/>
    </row>
    <row r="125" spans="1:9" x14ac:dyDescent="0.2">
      <c r="A125" s="1">
        <v>42005</v>
      </c>
      <c r="B125" s="5">
        <v>5.6146081534999999</v>
      </c>
      <c r="C125" s="5">
        <v>5.1599647354</v>
      </c>
      <c r="D125" s="5">
        <v>1.1530880189999999</v>
      </c>
      <c r="E125" s="5">
        <v>18.873626687000002</v>
      </c>
      <c r="F125" s="5">
        <v>6.1345356040999999</v>
      </c>
      <c r="G125" s="5">
        <v>36.709402607999998</v>
      </c>
      <c r="H125" s="5"/>
      <c r="I125" s="5"/>
    </row>
    <row r="126" spans="1:9" x14ac:dyDescent="0.2">
      <c r="A126" s="1">
        <v>42036</v>
      </c>
      <c r="B126" s="5">
        <v>5.7840990660999996</v>
      </c>
      <c r="C126" s="5">
        <v>5.6881662276</v>
      </c>
      <c r="D126" s="5">
        <v>1.2050244561000001</v>
      </c>
      <c r="E126" s="5">
        <v>18.939975382</v>
      </c>
      <c r="F126" s="5">
        <v>6.1869285585</v>
      </c>
      <c r="G126" s="5">
        <v>36.318306309</v>
      </c>
      <c r="H126" s="5"/>
      <c r="I126" s="5"/>
    </row>
    <row r="127" spans="1:9" x14ac:dyDescent="0.2">
      <c r="A127" s="1">
        <v>42064</v>
      </c>
      <c r="B127" s="5">
        <v>5.7174952500999998</v>
      </c>
      <c r="C127" s="5">
        <v>5.8020897621999996</v>
      </c>
      <c r="D127" s="5">
        <v>1.2325293188999999</v>
      </c>
      <c r="E127" s="5">
        <v>19.157639376999999</v>
      </c>
      <c r="F127" s="5">
        <v>6.2902049840999998</v>
      </c>
      <c r="G127" s="5">
        <v>36.540847759000002</v>
      </c>
      <c r="H127" s="5"/>
      <c r="I127" s="5"/>
    </row>
    <row r="128" spans="1:9" x14ac:dyDescent="0.2">
      <c r="A128" s="1">
        <v>42095</v>
      </c>
      <c r="B128" s="5">
        <v>5.8195199799999999</v>
      </c>
      <c r="C128" s="5">
        <v>5.9988873158000002</v>
      </c>
      <c r="D128" s="5">
        <v>1.2764372560999999</v>
      </c>
      <c r="E128" s="5">
        <v>19.353378085999999</v>
      </c>
      <c r="F128" s="5">
        <v>6.3148099277999998</v>
      </c>
      <c r="G128" s="5">
        <v>36.623034101000002</v>
      </c>
      <c r="H128" s="5"/>
      <c r="I128" s="5"/>
    </row>
    <row r="129" spans="1:9" x14ac:dyDescent="0.2">
      <c r="A129" s="1">
        <v>42125</v>
      </c>
      <c r="B129" s="5">
        <v>5.6515222279000001</v>
      </c>
      <c r="C129" s="5">
        <v>6.0797269726999996</v>
      </c>
      <c r="D129" s="5">
        <v>1.3414516057999999</v>
      </c>
      <c r="E129" s="5">
        <v>18.998979134999999</v>
      </c>
      <c r="F129" s="5">
        <v>6.1993057262000004</v>
      </c>
      <c r="G129" s="5">
        <v>35.994272397000003</v>
      </c>
      <c r="H129" s="5"/>
      <c r="I129" s="5"/>
    </row>
    <row r="130" spans="1:9" x14ac:dyDescent="0.2">
      <c r="A130" s="1">
        <v>42156</v>
      </c>
      <c r="B130" s="5">
        <v>5.6865549595999996</v>
      </c>
      <c r="C130" s="5">
        <v>6.3111170245999997</v>
      </c>
      <c r="D130" s="5">
        <v>1.3626880321999999</v>
      </c>
      <c r="E130" s="5">
        <v>18.846575111</v>
      </c>
      <c r="F130" s="5">
        <v>6.0346908946999998</v>
      </c>
      <c r="G130" s="5">
        <v>35.993407310999999</v>
      </c>
      <c r="H130" s="5"/>
      <c r="I130" s="5"/>
    </row>
    <row r="131" spans="1:9" x14ac:dyDescent="0.2">
      <c r="A131" s="1">
        <v>42186</v>
      </c>
      <c r="B131" s="5">
        <v>5.7320256307999999</v>
      </c>
      <c r="C131" s="5">
        <v>6.1434497377000001</v>
      </c>
      <c r="D131" s="5">
        <v>1.3421083967</v>
      </c>
      <c r="E131" s="5">
        <v>19.364198118000001</v>
      </c>
      <c r="F131" s="5">
        <v>6.0699888065999996</v>
      </c>
      <c r="G131" s="5">
        <v>35.587422857999996</v>
      </c>
      <c r="H131" s="5"/>
      <c r="I131" s="5"/>
    </row>
    <row r="132" spans="1:9" x14ac:dyDescent="0.2">
      <c r="A132" s="1">
        <v>42217</v>
      </c>
      <c r="B132" s="5">
        <v>5.6375933585000002</v>
      </c>
      <c r="C132" s="5">
        <v>6.2787552894000003</v>
      </c>
      <c r="D132" s="5">
        <v>1.3170769126999999</v>
      </c>
      <c r="E132" s="5">
        <v>19.725450267999999</v>
      </c>
      <c r="F132" s="5">
        <v>5.8626050037999997</v>
      </c>
      <c r="G132" s="5">
        <v>35.469454651</v>
      </c>
      <c r="H132" s="5"/>
      <c r="I132" s="5"/>
    </row>
    <row r="133" spans="1:9" x14ac:dyDescent="0.2">
      <c r="A133" s="1">
        <v>42248</v>
      </c>
      <c r="B133" s="5">
        <v>5.8928397347999999</v>
      </c>
      <c r="C133" s="5">
        <v>6.4230868206</v>
      </c>
      <c r="D133" s="5">
        <v>1.3177684676000001</v>
      </c>
      <c r="E133" s="5">
        <v>19.800055241999999</v>
      </c>
      <c r="F133" s="5">
        <v>5.8576227073</v>
      </c>
      <c r="G133" s="5">
        <v>35.357360360999998</v>
      </c>
      <c r="H133" s="5"/>
      <c r="I133" s="5"/>
    </row>
    <row r="134" spans="1:9" x14ac:dyDescent="0.2">
      <c r="A134" s="1">
        <v>42278</v>
      </c>
      <c r="B134" s="5">
        <v>5.7717640860000001</v>
      </c>
      <c r="C134" s="5">
        <v>6.2617526839000002</v>
      </c>
      <c r="D134" s="5">
        <v>1.4348380933</v>
      </c>
      <c r="E134" s="5">
        <v>20.03084303</v>
      </c>
      <c r="F134" s="5">
        <v>5.7880966550000004</v>
      </c>
      <c r="G134" s="5">
        <v>35.060189323000003</v>
      </c>
      <c r="H134" s="5"/>
      <c r="I134" s="5"/>
    </row>
    <row r="135" spans="1:9" x14ac:dyDescent="0.2">
      <c r="A135" s="1">
        <v>42309</v>
      </c>
      <c r="B135" s="5">
        <v>5.5543659598000001</v>
      </c>
      <c r="C135" s="5">
        <v>6.3358746645000004</v>
      </c>
      <c r="D135" s="5">
        <v>1.4253640406999999</v>
      </c>
      <c r="E135" s="5">
        <v>20.295668355</v>
      </c>
      <c r="F135" s="5">
        <v>5.8813924372999997</v>
      </c>
      <c r="G135" s="5">
        <v>34.673367876999997</v>
      </c>
      <c r="H135" s="5"/>
      <c r="I135" s="5"/>
    </row>
    <row r="136" spans="1:9" x14ac:dyDescent="0.2">
      <c r="A136" s="1">
        <v>42339</v>
      </c>
      <c r="B136" s="5">
        <v>5.7260193293999997</v>
      </c>
      <c r="C136" s="5">
        <v>5.8646803590000003</v>
      </c>
      <c r="D136" s="5">
        <v>1.4353096249999999</v>
      </c>
      <c r="E136" s="5">
        <v>20.832385514999999</v>
      </c>
      <c r="F136" s="5">
        <v>5.8398365540999997</v>
      </c>
      <c r="G136" s="5">
        <v>34.349736360000001</v>
      </c>
      <c r="H136" s="5"/>
      <c r="I136" s="5"/>
    </row>
    <row r="137" spans="1:9" x14ac:dyDescent="0.2">
      <c r="A137" s="1">
        <v>42370</v>
      </c>
      <c r="B137" s="5">
        <v>5.3393957827999996</v>
      </c>
      <c r="C137" s="5">
        <v>5.7008098499999997</v>
      </c>
      <c r="D137" s="5">
        <v>1.4352075445000001</v>
      </c>
      <c r="E137" s="5">
        <v>21.766073422000002</v>
      </c>
      <c r="F137" s="5">
        <v>6.0019370337</v>
      </c>
      <c r="G137" s="5">
        <v>33.950157013000002</v>
      </c>
      <c r="H137" s="5"/>
      <c r="I137" s="5"/>
    </row>
    <row r="138" spans="1:9" x14ac:dyDescent="0.2">
      <c r="A138" s="1">
        <v>42401</v>
      </c>
      <c r="B138" s="5">
        <v>5.4409351694000003</v>
      </c>
      <c r="C138" s="5">
        <v>6.0877452799</v>
      </c>
      <c r="D138" s="5">
        <v>1.5089293712</v>
      </c>
      <c r="E138" s="5">
        <v>22.199432229999999</v>
      </c>
      <c r="F138" s="5">
        <v>5.9665021295000003</v>
      </c>
      <c r="G138" s="5">
        <v>34.144904095999998</v>
      </c>
      <c r="H138" s="5"/>
      <c r="I138" s="5"/>
    </row>
    <row r="139" spans="1:9" x14ac:dyDescent="0.2">
      <c r="A139" s="1">
        <v>42430</v>
      </c>
      <c r="B139" s="5">
        <v>5.2158531398000001</v>
      </c>
      <c r="C139" s="5">
        <v>6.1840573542000001</v>
      </c>
      <c r="D139" s="5">
        <v>1.5504515175</v>
      </c>
      <c r="E139" s="5">
        <v>21.723886917000002</v>
      </c>
      <c r="F139" s="5">
        <v>5.7907337153</v>
      </c>
      <c r="G139" s="5">
        <v>33.885081872000001</v>
      </c>
      <c r="H139" s="5"/>
      <c r="I139" s="5"/>
    </row>
    <row r="140" spans="1:9" x14ac:dyDescent="0.2">
      <c r="A140" s="1">
        <v>42461</v>
      </c>
      <c r="B140" s="5">
        <v>5.4512557355000002</v>
      </c>
      <c r="C140" s="5">
        <v>6.3545228206999997</v>
      </c>
      <c r="D140" s="5">
        <v>1.492500226</v>
      </c>
      <c r="E140" s="5">
        <v>21.744161383000002</v>
      </c>
      <c r="F140" s="5">
        <v>6.0411566734999997</v>
      </c>
      <c r="G140" s="5">
        <v>33.498103161000003</v>
      </c>
      <c r="H140" s="5"/>
      <c r="I140" s="5"/>
    </row>
    <row r="141" spans="1:9" x14ac:dyDescent="0.2">
      <c r="A141" s="1">
        <v>42491</v>
      </c>
      <c r="B141" s="5">
        <v>5.2883597129000002</v>
      </c>
      <c r="C141" s="5">
        <v>6.3099032132000001</v>
      </c>
      <c r="D141" s="5">
        <v>1.4654636024000001</v>
      </c>
      <c r="E141" s="5">
        <v>21.695532894999999</v>
      </c>
      <c r="F141" s="5">
        <v>5.9066126333</v>
      </c>
      <c r="G141" s="5">
        <v>32.835805362999999</v>
      </c>
      <c r="H141" s="5"/>
      <c r="I141" s="5"/>
    </row>
    <row r="142" spans="1:9" x14ac:dyDescent="0.2">
      <c r="A142" s="1">
        <v>42522</v>
      </c>
      <c r="B142" s="5">
        <v>5.2851358055000004</v>
      </c>
      <c r="C142" s="5">
        <v>6.4717397337999998</v>
      </c>
      <c r="D142" s="5">
        <v>1.5015227674</v>
      </c>
      <c r="E142" s="5">
        <v>21.642536486000001</v>
      </c>
      <c r="F142" s="5">
        <v>5.7302108820999997</v>
      </c>
      <c r="G142" s="5">
        <v>32.491087659000002</v>
      </c>
      <c r="H142" s="5"/>
      <c r="I142" s="5"/>
    </row>
    <row r="143" spans="1:9" x14ac:dyDescent="0.2">
      <c r="A143" s="1">
        <v>42552</v>
      </c>
      <c r="B143" s="5">
        <v>5.3348877396000001</v>
      </c>
      <c r="C143" s="5">
        <v>6.6583281410000001</v>
      </c>
      <c r="D143" s="5">
        <v>1.5192503040000001</v>
      </c>
      <c r="E143" s="5">
        <v>22.080663617999999</v>
      </c>
      <c r="F143" s="5">
        <v>6.0105039165000003</v>
      </c>
      <c r="G143" s="5">
        <v>32.088850151999999</v>
      </c>
      <c r="H143" s="5"/>
      <c r="I143" s="5"/>
    </row>
    <row r="144" spans="1:9" x14ac:dyDescent="0.2">
      <c r="A144" s="1">
        <v>42583</v>
      </c>
      <c r="B144" s="5">
        <v>5.0436798970999996</v>
      </c>
      <c r="C144" s="5">
        <v>6.7181954017000001</v>
      </c>
      <c r="D144" s="5">
        <v>1.4476776499999999</v>
      </c>
      <c r="E144" s="5">
        <v>22.126247477</v>
      </c>
      <c r="F144" s="5">
        <v>5.5825850513999997</v>
      </c>
      <c r="G144" s="5">
        <v>32.069872586999999</v>
      </c>
      <c r="H144" s="5"/>
      <c r="I144" s="5"/>
    </row>
    <row r="145" spans="1:9" x14ac:dyDescent="0.2">
      <c r="A145" s="1">
        <v>42614</v>
      </c>
      <c r="B145" s="5">
        <v>4.9245531006999999</v>
      </c>
      <c r="C145" s="5">
        <v>6.6942640332999996</v>
      </c>
      <c r="D145" s="5">
        <v>1.4295231391000001</v>
      </c>
      <c r="E145" s="5">
        <v>21.691823727999999</v>
      </c>
      <c r="F145" s="5">
        <v>5.7844196043</v>
      </c>
      <c r="G145" s="5">
        <v>32.081883060999999</v>
      </c>
      <c r="H145" s="5"/>
      <c r="I145" s="5"/>
    </row>
    <row r="146" spans="1:9" x14ac:dyDescent="0.2">
      <c r="A146" s="1">
        <v>42644</v>
      </c>
      <c r="B146" s="5">
        <v>4.8208538642000001</v>
      </c>
      <c r="C146" s="5">
        <v>6.7432646390000004</v>
      </c>
      <c r="D146" s="5">
        <v>1.4725147750000001</v>
      </c>
      <c r="E146" s="5">
        <v>21.29688955</v>
      </c>
      <c r="F146" s="5">
        <v>5.7863121972</v>
      </c>
      <c r="G146" s="5">
        <v>31.981519813999999</v>
      </c>
      <c r="H146" s="5"/>
      <c r="I146" s="5"/>
    </row>
    <row r="147" spans="1:9" x14ac:dyDescent="0.2">
      <c r="A147" s="1">
        <v>42675</v>
      </c>
      <c r="B147" s="5">
        <v>4.7176135064000002</v>
      </c>
      <c r="C147" s="5">
        <v>6.7508874286999996</v>
      </c>
      <c r="D147" s="5">
        <v>1.5814846470999999</v>
      </c>
      <c r="E147" s="5">
        <v>22.340262707000001</v>
      </c>
      <c r="F147" s="5">
        <v>5.6382090508999996</v>
      </c>
      <c r="G147" s="5">
        <v>31.596442660000001</v>
      </c>
      <c r="H147" s="5"/>
      <c r="I147" s="5"/>
    </row>
    <row r="148" spans="1:9" x14ac:dyDescent="0.2">
      <c r="A148" s="1">
        <v>42705</v>
      </c>
      <c r="B148" s="5">
        <v>4.5895463017000004</v>
      </c>
      <c r="C148" s="5">
        <v>6.5537963615999999</v>
      </c>
      <c r="D148" s="5">
        <v>1.3343221650999999</v>
      </c>
      <c r="E148" s="5">
        <v>22.702945324000002</v>
      </c>
      <c r="F148" s="5">
        <v>5.7079960914000001</v>
      </c>
      <c r="G148" s="5">
        <v>30.826296981999999</v>
      </c>
      <c r="H148" s="5"/>
      <c r="I148" s="5"/>
    </row>
    <row r="149" spans="1:9" x14ac:dyDescent="0.2">
      <c r="A149" s="1">
        <v>42736</v>
      </c>
      <c r="B149" s="5">
        <v>4.5151183382999998</v>
      </c>
      <c r="C149" s="5">
        <v>6.6845625984000003</v>
      </c>
      <c r="D149" s="5">
        <v>1.3739762593</v>
      </c>
      <c r="E149" s="5">
        <v>22.534965382999999</v>
      </c>
      <c r="F149" s="5">
        <v>5.9962215722999996</v>
      </c>
      <c r="G149" s="5">
        <v>30.082349398000002</v>
      </c>
      <c r="H149" s="5"/>
      <c r="I149" s="5"/>
    </row>
    <row r="150" spans="1:9" x14ac:dyDescent="0.2">
      <c r="A150" s="1">
        <v>42767</v>
      </c>
      <c r="B150" s="5">
        <v>4.5255433313999998</v>
      </c>
      <c r="C150" s="5">
        <v>7.0690786468000004</v>
      </c>
      <c r="D150" s="5">
        <v>1.5378596712999999</v>
      </c>
      <c r="E150" s="5">
        <v>22.605672075000001</v>
      </c>
      <c r="F150" s="5">
        <v>5.9900862732000002</v>
      </c>
      <c r="G150" s="5">
        <v>30.616474287999999</v>
      </c>
      <c r="H150" s="5"/>
      <c r="I150" s="5"/>
    </row>
    <row r="151" spans="1:9" x14ac:dyDescent="0.2">
      <c r="A151" s="1">
        <v>42795</v>
      </c>
      <c r="B151" s="5">
        <v>4.7524298839999997</v>
      </c>
      <c r="C151" s="5">
        <v>7.3336482344</v>
      </c>
      <c r="D151" s="5">
        <v>1.5614115450999999</v>
      </c>
      <c r="E151" s="5">
        <v>22.761821979</v>
      </c>
      <c r="F151" s="5">
        <v>6.2986450936000002</v>
      </c>
      <c r="G151" s="5">
        <v>31.242656167</v>
      </c>
      <c r="H151" s="5"/>
      <c r="I151" s="5"/>
    </row>
    <row r="152" spans="1:9" x14ac:dyDescent="0.2">
      <c r="A152" s="1">
        <v>42826</v>
      </c>
      <c r="B152" s="5">
        <v>4.9013650248999996</v>
      </c>
      <c r="C152" s="5">
        <v>7.4632593559</v>
      </c>
      <c r="D152" s="5">
        <v>1.6529961765000001</v>
      </c>
      <c r="E152" s="5">
        <v>23.043918165000001</v>
      </c>
      <c r="F152" s="5">
        <v>5.9627784225999996</v>
      </c>
      <c r="G152" s="5">
        <v>31.271516188</v>
      </c>
      <c r="H152" s="5"/>
      <c r="I152" s="5"/>
    </row>
    <row r="153" spans="1:9" x14ac:dyDescent="0.2">
      <c r="A153" s="1">
        <v>42856</v>
      </c>
      <c r="B153" s="5">
        <v>4.8823709546999998</v>
      </c>
      <c r="C153" s="5">
        <v>7.7332860924000002</v>
      </c>
      <c r="D153" s="5">
        <v>1.6636303455000001</v>
      </c>
      <c r="E153" s="5">
        <v>23.137028156</v>
      </c>
      <c r="F153" s="5">
        <v>6.1047889462000002</v>
      </c>
      <c r="G153" s="5">
        <v>30.762476151000001</v>
      </c>
      <c r="H153" s="5"/>
      <c r="I153" s="5"/>
    </row>
    <row r="154" spans="1:9" x14ac:dyDescent="0.2">
      <c r="A154" s="1">
        <v>42887</v>
      </c>
      <c r="B154" s="5">
        <v>5.0651391118999998</v>
      </c>
      <c r="C154" s="5">
        <v>7.6661393115000003</v>
      </c>
      <c r="D154" s="5">
        <v>1.6426358861000001</v>
      </c>
      <c r="E154" s="5">
        <v>23.528096802</v>
      </c>
      <c r="F154" s="5">
        <v>6.4285179757000002</v>
      </c>
      <c r="G154" s="5">
        <v>30.956404246000002</v>
      </c>
      <c r="H154" s="5"/>
      <c r="I154" s="5"/>
    </row>
    <row r="155" spans="1:9" x14ac:dyDescent="0.2">
      <c r="A155" s="1">
        <v>42917</v>
      </c>
      <c r="B155" s="5">
        <v>5.1686058184999997</v>
      </c>
      <c r="C155" s="5">
        <v>7.9792296069999997</v>
      </c>
      <c r="D155" s="5">
        <v>1.6832782744000001</v>
      </c>
      <c r="E155" s="5">
        <v>24.08866913</v>
      </c>
      <c r="F155" s="5">
        <v>6.3724680342999998</v>
      </c>
      <c r="G155" s="5">
        <v>30.81452333</v>
      </c>
      <c r="H155" s="5"/>
      <c r="I155" s="5"/>
    </row>
    <row r="156" spans="1:9" x14ac:dyDescent="0.2">
      <c r="A156" s="1">
        <v>42948</v>
      </c>
      <c r="B156" s="5">
        <v>4.8343077672000003</v>
      </c>
      <c r="C156" s="5">
        <v>8.3930820239999999</v>
      </c>
      <c r="D156" s="5">
        <v>1.6982201224</v>
      </c>
      <c r="E156" s="5">
        <v>24.020249007</v>
      </c>
      <c r="F156" s="5">
        <v>6.7989978981999997</v>
      </c>
      <c r="G156" s="5">
        <v>30.466949632999999</v>
      </c>
      <c r="H156" s="5"/>
      <c r="I156" s="5"/>
    </row>
    <row r="157" spans="1:9" x14ac:dyDescent="0.2">
      <c r="A157" s="1">
        <v>42979</v>
      </c>
      <c r="B157" s="5">
        <v>5.0748651642000002</v>
      </c>
      <c r="C157" s="5">
        <v>8.1004794226999994</v>
      </c>
      <c r="D157" s="5">
        <v>1.6409871398</v>
      </c>
      <c r="E157" s="5">
        <v>24.522551163999999</v>
      </c>
      <c r="F157" s="5">
        <v>7.1754590894000003</v>
      </c>
      <c r="G157" s="5">
        <v>31.030024687000001</v>
      </c>
      <c r="H157" s="5"/>
      <c r="I157" s="5"/>
    </row>
    <row r="158" spans="1:9" x14ac:dyDescent="0.2">
      <c r="A158" s="1">
        <v>43009</v>
      </c>
      <c r="B158" s="5">
        <v>5.3850192497</v>
      </c>
      <c r="C158" s="5">
        <v>8.6056381236000004</v>
      </c>
      <c r="D158" s="5">
        <v>1.7264430539</v>
      </c>
      <c r="E158" s="5">
        <v>24.458568823</v>
      </c>
      <c r="F158" s="5">
        <v>7.6358382806999998</v>
      </c>
      <c r="G158" s="5">
        <v>31.477395694999998</v>
      </c>
      <c r="H158" s="5"/>
      <c r="I158" s="5"/>
    </row>
    <row r="159" spans="1:9" x14ac:dyDescent="0.2">
      <c r="A159" s="1">
        <v>43040</v>
      </c>
      <c r="B159" s="5">
        <v>5.5139556085999999</v>
      </c>
      <c r="C159" s="5">
        <v>8.7013573397999995</v>
      </c>
      <c r="D159" s="5">
        <v>1.8236331938000001</v>
      </c>
      <c r="E159" s="5">
        <v>26.047279425999999</v>
      </c>
      <c r="F159" s="5">
        <v>7.9338298590000003</v>
      </c>
      <c r="G159" s="5">
        <v>31.671144571999999</v>
      </c>
      <c r="H159" s="5"/>
      <c r="I159" s="5"/>
    </row>
    <row r="160" spans="1:9" x14ac:dyDescent="0.2">
      <c r="A160" s="1">
        <v>43070</v>
      </c>
      <c r="B160" s="5">
        <v>5.2831063541000001</v>
      </c>
      <c r="C160" s="5">
        <v>8.5538706319000006</v>
      </c>
      <c r="D160" s="5">
        <v>1.8199025252000001</v>
      </c>
      <c r="E160" s="5">
        <v>26.829850966999999</v>
      </c>
      <c r="F160" s="5">
        <v>8.1696638657000005</v>
      </c>
      <c r="G160" s="5">
        <v>31.830508882</v>
      </c>
      <c r="H160" s="5"/>
      <c r="I160" s="5"/>
    </row>
    <row r="161" spans="1:9" x14ac:dyDescent="0.2">
      <c r="A161" s="1">
        <v>43101</v>
      </c>
      <c r="B161" s="5">
        <v>5.0735181356999997</v>
      </c>
      <c r="C161" s="5">
        <v>8.2838593492000001</v>
      </c>
      <c r="D161" s="5">
        <v>1.7714966495</v>
      </c>
      <c r="E161" s="5">
        <v>26.822028449000001</v>
      </c>
      <c r="F161" s="5">
        <v>7.7981785129999999</v>
      </c>
      <c r="G161" s="5">
        <v>31.302951160999999</v>
      </c>
      <c r="H161" s="5"/>
      <c r="I161" s="5"/>
    </row>
    <row r="162" spans="1:9" x14ac:dyDescent="0.2">
      <c r="A162" s="1">
        <v>43132</v>
      </c>
      <c r="B162" s="5">
        <v>5.0655278844999998</v>
      </c>
      <c r="C162" s="5">
        <v>9.0417852582999991</v>
      </c>
      <c r="D162" s="5">
        <v>1.8528751684</v>
      </c>
      <c r="E162" s="5">
        <v>27.147224955999999</v>
      </c>
      <c r="F162" s="5">
        <v>8.1436216155000007</v>
      </c>
      <c r="G162" s="5">
        <v>31.430286545000001</v>
      </c>
      <c r="H162" s="5"/>
      <c r="I162" s="5"/>
    </row>
    <row r="163" spans="1:9" x14ac:dyDescent="0.2">
      <c r="A163" s="1">
        <v>43160</v>
      </c>
      <c r="B163" s="5">
        <v>5.3277574115000004</v>
      </c>
      <c r="C163" s="5">
        <v>9.4357523759999999</v>
      </c>
      <c r="D163" s="5">
        <v>1.8676998150999999</v>
      </c>
      <c r="E163" s="5">
        <v>27.123620075000002</v>
      </c>
      <c r="F163" s="5">
        <v>8.4959969975000007</v>
      </c>
      <c r="G163" s="5">
        <v>31.385270099</v>
      </c>
      <c r="H163" s="5"/>
      <c r="I163" s="5"/>
    </row>
    <row r="164" spans="1:9" x14ac:dyDescent="0.2">
      <c r="A164" s="1">
        <v>43191</v>
      </c>
      <c r="B164" s="5">
        <v>5.2345040895999997</v>
      </c>
      <c r="C164" s="5">
        <v>9.5849308428000004</v>
      </c>
      <c r="D164" s="5">
        <v>1.8976513399999999</v>
      </c>
      <c r="E164" s="5">
        <v>26.784228473999999</v>
      </c>
      <c r="F164" s="5">
        <v>8.6752310280000007</v>
      </c>
      <c r="G164" s="5">
        <v>31.525254225000001</v>
      </c>
      <c r="H164" s="5"/>
      <c r="I164" s="5"/>
    </row>
    <row r="165" spans="1:9" x14ac:dyDescent="0.2">
      <c r="A165" s="1">
        <v>43221</v>
      </c>
      <c r="B165" s="5">
        <v>5.3029214761999999</v>
      </c>
      <c r="C165" s="5">
        <v>9.8340030890999994</v>
      </c>
      <c r="D165" s="5">
        <v>1.9196925121999999</v>
      </c>
      <c r="E165" s="5">
        <v>27.162279685000001</v>
      </c>
      <c r="F165" s="5">
        <v>9.0846616683000008</v>
      </c>
      <c r="G165" s="5">
        <v>31.432731892</v>
      </c>
      <c r="H165" s="5"/>
      <c r="I165" s="5"/>
    </row>
    <row r="166" spans="1:9" x14ac:dyDescent="0.2">
      <c r="A166" s="1">
        <v>43252</v>
      </c>
      <c r="B166" s="5">
        <v>5.3324106692999997</v>
      </c>
      <c r="C166" s="5">
        <v>10.027061033000001</v>
      </c>
      <c r="D166" s="5">
        <v>1.9152583394</v>
      </c>
      <c r="E166" s="5">
        <v>27.357507113</v>
      </c>
      <c r="F166" s="5">
        <v>9.3117855315</v>
      </c>
      <c r="G166" s="5">
        <v>31.189477314000001</v>
      </c>
      <c r="H166" s="5"/>
      <c r="I166" s="5"/>
    </row>
    <row r="167" spans="1:9" x14ac:dyDescent="0.2">
      <c r="A167" s="1">
        <v>43282</v>
      </c>
      <c r="B167" s="5">
        <v>5.1640560194000003</v>
      </c>
      <c r="C167" s="5">
        <v>10.262622734000001</v>
      </c>
      <c r="D167" s="5">
        <v>1.9770861098000001</v>
      </c>
      <c r="E167" s="5">
        <v>28.648545455000001</v>
      </c>
      <c r="F167" s="5">
        <v>9.4623199068999995</v>
      </c>
      <c r="G167" s="5">
        <v>31.088660097000002</v>
      </c>
      <c r="H167" s="5"/>
      <c r="I167" s="5"/>
    </row>
    <row r="168" spans="1:9" x14ac:dyDescent="0.2">
      <c r="A168" s="1">
        <v>43313</v>
      </c>
      <c r="B168" s="5">
        <v>5.1932319863999998</v>
      </c>
      <c r="C168" s="5">
        <v>10.77222456</v>
      </c>
      <c r="D168" s="5">
        <v>2.0270551024999999</v>
      </c>
      <c r="E168" s="5">
        <v>29.096384</v>
      </c>
      <c r="F168" s="5">
        <v>9.6894176047999991</v>
      </c>
      <c r="G168" s="5">
        <v>31.448977070000002</v>
      </c>
      <c r="H168" s="5"/>
      <c r="I168" s="5"/>
    </row>
    <row r="169" spans="1:9" x14ac:dyDescent="0.2">
      <c r="A169" s="1">
        <v>43344</v>
      </c>
      <c r="B169" s="5">
        <v>5.3532282859000002</v>
      </c>
      <c r="C169" s="5">
        <v>11.155184242000001</v>
      </c>
      <c r="D169" s="5">
        <v>2.0924333573</v>
      </c>
      <c r="E169" s="5">
        <v>29.695122858000001</v>
      </c>
      <c r="F169" s="5">
        <v>9.8280008040000002</v>
      </c>
      <c r="G169" s="5">
        <v>31.758163787000001</v>
      </c>
      <c r="H169" s="5"/>
      <c r="I169" s="5"/>
    </row>
    <row r="170" spans="1:9" x14ac:dyDescent="0.2">
      <c r="A170" s="1">
        <v>43374</v>
      </c>
      <c r="B170" s="5">
        <v>5.2782255672999998</v>
      </c>
      <c r="C170" s="5">
        <v>11.060257175</v>
      </c>
      <c r="D170" s="5">
        <v>2.055584874</v>
      </c>
      <c r="E170" s="5">
        <v>30.677653225</v>
      </c>
      <c r="F170" s="5">
        <v>10.25073347</v>
      </c>
      <c r="G170" s="5">
        <v>31.911255366999999</v>
      </c>
      <c r="H170" s="5"/>
      <c r="I170" s="5"/>
    </row>
    <row r="171" spans="1:9" x14ac:dyDescent="0.2">
      <c r="A171" s="1">
        <v>43405</v>
      </c>
      <c r="B171" s="5">
        <v>5.5967901389000003</v>
      </c>
      <c r="C171" s="5">
        <v>11.653870902</v>
      </c>
      <c r="D171" s="5">
        <v>2.0146543725999999</v>
      </c>
      <c r="E171" s="5">
        <v>31.127251049000002</v>
      </c>
      <c r="F171" s="5">
        <v>10.237041718</v>
      </c>
      <c r="G171" s="5">
        <v>31.962425153000002</v>
      </c>
      <c r="H171" s="5"/>
      <c r="I171" s="5"/>
    </row>
    <row r="172" spans="1:9" x14ac:dyDescent="0.2">
      <c r="A172" s="1">
        <v>43435</v>
      </c>
      <c r="B172" s="5">
        <v>5.3733965307</v>
      </c>
      <c r="C172" s="5">
        <v>11.628773105</v>
      </c>
      <c r="D172" s="5">
        <v>2.1548517270000001</v>
      </c>
      <c r="E172" s="5">
        <v>31.178872307999999</v>
      </c>
      <c r="F172" s="5">
        <v>10.27502095</v>
      </c>
      <c r="G172" s="5">
        <v>31.528311186</v>
      </c>
      <c r="H172" s="5"/>
      <c r="I172" s="5"/>
    </row>
    <row r="173" spans="1:9" x14ac:dyDescent="0.2">
      <c r="A173" s="1">
        <v>43466</v>
      </c>
      <c r="B173" s="5">
        <v>5.3853184925999997</v>
      </c>
      <c r="C173" s="5">
        <v>11.949662812</v>
      </c>
      <c r="D173" s="5">
        <v>2.2134837920999999</v>
      </c>
      <c r="E173" s="5">
        <v>30.907992409999999</v>
      </c>
      <c r="F173" s="5">
        <v>10.558638198000001</v>
      </c>
      <c r="G173" s="5">
        <v>31.051613972999998</v>
      </c>
      <c r="H173" s="5"/>
      <c r="I173" s="5"/>
    </row>
    <row r="174" spans="1:9" x14ac:dyDescent="0.2">
      <c r="A174" s="1">
        <v>43497</v>
      </c>
      <c r="B174" s="5">
        <v>5.2866401160000001</v>
      </c>
      <c r="C174" s="5">
        <v>12.505280913</v>
      </c>
      <c r="D174" s="5">
        <v>2.1200250350999998</v>
      </c>
      <c r="E174" s="5">
        <v>30.956805339999999</v>
      </c>
      <c r="F174" s="5">
        <v>10.953713998</v>
      </c>
      <c r="G174" s="5">
        <v>31.094784599</v>
      </c>
      <c r="H174" s="5"/>
      <c r="I174" s="5"/>
    </row>
    <row r="175" spans="1:9" x14ac:dyDescent="0.2">
      <c r="A175" s="1">
        <v>43525</v>
      </c>
      <c r="B175" s="5">
        <v>5.3617262994999999</v>
      </c>
      <c r="C175" s="5">
        <v>12.754399158</v>
      </c>
      <c r="D175" s="5">
        <v>2.2416650952000001</v>
      </c>
      <c r="E175" s="5">
        <v>31.064237971000001</v>
      </c>
      <c r="F175" s="5">
        <v>11.031659592</v>
      </c>
      <c r="G175" s="5">
        <v>30.686602206</v>
      </c>
      <c r="H175" s="5"/>
      <c r="I175" s="5"/>
    </row>
    <row r="176" spans="1:9" x14ac:dyDescent="0.2">
      <c r="A176" s="1">
        <v>43556</v>
      </c>
      <c r="B176" s="5">
        <v>5.2816057711999997</v>
      </c>
      <c r="C176" s="5">
        <v>12.520830341</v>
      </c>
      <c r="D176" s="5">
        <v>2.3010828802000001</v>
      </c>
      <c r="E176" s="5">
        <v>31.17524057</v>
      </c>
      <c r="F176" s="5">
        <v>11.251382294000001</v>
      </c>
      <c r="G176" s="5">
        <v>31.12782481</v>
      </c>
      <c r="H176" s="5"/>
      <c r="I176" s="5"/>
    </row>
    <row r="177" spans="1:9" x14ac:dyDescent="0.2">
      <c r="A177" s="1">
        <v>43586</v>
      </c>
      <c r="B177" s="5">
        <v>5.5244203880000002</v>
      </c>
      <c r="C177" s="5">
        <v>13.096998146000001</v>
      </c>
      <c r="D177" s="5">
        <v>2.3044460153999999</v>
      </c>
      <c r="E177" s="5">
        <v>30.884056758</v>
      </c>
      <c r="F177" s="5">
        <v>11.430251364</v>
      </c>
      <c r="G177" s="5">
        <v>31.262698297</v>
      </c>
      <c r="H177" s="5"/>
      <c r="I177" s="5"/>
    </row>
    <row r="178" spans="1:9" x14ac:dyDescent="0.2">
      <c r="A178" s="1">
        <v>43617</v>
      </c>
      <c r="B178" s="5">
        <v>5.7592590281999998</v>
      </c>
      <c r="C178" s="5">
        <v>13.309224969000001</v>
      </c>
      <c r="D178" s="5">
        <v>2.2199921558</v>
      </c>
      <c r="E178" s="5">
        <v>31.295803063000001</v>
      </c>
      <c r="F178" s="5">
        <v>11.509551151</v>
      </c>
      <c r="G178" s="5">
        <v>30.830502967000001</v>
      </c>
      <c r="H178" s="5"/>
      <c r="I178" s="5"/>
    </row>
    <row r="179" spans="1:9" x14ac:dyDescent="0.2">
      <c r="A179" s="1">
        <v>43647</v>
      </c>
      <c r="B179" s="5">
        <v>5.804871007</v>
      </c>
      <c r="C179" s="5">
        <v>13.626056082</v>
      </c>
      <c r="D179" s="5">
        <v>2.2960878212</v>
      </c>
      <c r="E179" s="5">
        <v>32.208665621000002</v>
      </c>
      <c r="F179" s="5">
        <v>11.775337847999999</v>
      </c>
      <c r="G179" s="5">
        <v>30.399433234</v>
      </c>
      <c r="H179" s="5"/>
      <c r="I179" s="5"/>
    </row>
    <row r="180" spans="1:9" x14ac:dyDescent="0.2">
      <c r="A180" s="1">
        <v>43678</v>
      </c>
      <c r="B180" s="5">
        <v>6.0423804883000001</v>
      </c>
      <c r="C180" s="5">
        <v>14.4208301</v>
      </c>
      <c r="D180" s="5">
        <v>2.4635117065999999</v>
      </c>
      <c r="E180" s="5">
        <v>32.325441681999997</v>
      </c>
      <c r="F180" s="5">
        <v>11.820699094</v>
      </c>
      <c r="G180" s="5">
        <v>30.739169187000002</v>
      </c>
      <c r="H180" s="5"/>
      <c r="I180" s="5"/>
    </row>
    <row r="181" spans="1:9" x14ac:dyDescent="0.2">
      <c r="A181" s="1">
        <v>43709</v>
      </c>
      <c r="B181" s="5">
        <v>5.8778816837000001</v>
      </c>
      <c r="C181" s="5">
        <v>14.601589723</v>
      </c>
      <c r="D181" s="5">
        <v>2.4519617036999999</v>
      </c>
      <c r="E181" s="5">
        <v>32.572076269</v>
      </c>
      <c r="F181" s="5">
        <v>11.718917997</v>
      </c>
      <c r="G181" s="5">
        <v>31.039805956999999</v>
      </c>
      <c r="H181" s="5"/>
      <c r="I181" s="5"/>
    </row>
    <row r="182" spans="1:9" x14ac:dyDescent="0.2">
      <c r="A182" s="1">
        <v>43739</v>
      </c>
      <c r="B182" s="5">
        <v>5.8557972944000003</v>
      </c>
      <c r="C182" s="5">
        <v>14.748785857</v>
      </c>
      <c r="D182" s="5">
        <v>2.5510273413000002</v>
      </c>
      <c r="E182" s="5">
        <v>33.150455585000003</v>
      </c>
      <c r="F182" s="5">
        <v>11.861599159000001</v>
      </c>
      <c r="G182" s="5">
        <v>30.929786375999999</v>
      </c>
      <c r="H182" s="5"/>
      <c r="I182" s="5"/>
    </row>
    <row r="183" spans="1:9" x14ac:dyDescent="0.2">
      <c r="A183" s="1">
        <v>43770</v>
      </c>
      <c r="B183" s="5">
        <v>5.9621713294000003</v>
      </c>
      <c r="C183" s="5">
        <v>15.204698121</v>
      </c>
      <c r="D183" s="5">
        <v>2.6192825737000001</v>
      </c>
      <c r="E183" s="5">
        <v>34.074888258000001</v>
      </c>
      <c r="F183" s="5">
        <v>11.997698728</v>
      </c>
      <c r="G183" s="5">
        <v>30.872394323000002</v>
      </c>
      <c r="H183" s="5"/>
      <c r="I183" s="5"/>
    </row>
    <row r="184" spans="1:9" x14ac:dyDescent="0.2">
      <c r="A184" s="1">
        <v>43800</v>
      </c>
      <c r="B184" s="5">
        <v>5.9593686574999998</v>
      </c>
      <c r="C184" s="5">
        <v>15.335636376</v>
      </c>
      <c r="D184" s="5">
        <v>2.5907389432999999</v>
      </c>
      <c r="E184" s="5">
        <v>33.824338840000003</v>
      </c>
      <c r="F184" s="5">
        <v>12.129415181000001</v>
      </c>
      <c r="G184" s="5">
        <v>30.728211679000001</v>
      </c>
      <c r="H184" s="5"/>
      <c r="I184" s="5"/>
    </row>
    <row r="185" spans="1:9" x14ac:dyDescent="0.2">
      <c r="A185" s="1">
        <v>43831</v>
      </c>
      <c r="B185" s="5">
        <v>6.7888385247</v>
      </c>
      <c r="C185" s="5">
        <v>16.599482428999998</v>
      </c>
      <c r="D185" s="5">
        <v>2.5890430256000001</v>
      </c>
      <c r="E185" s="5">
        <v>32.866811093999999</v>
      </c>
      <c r="F185" s="5">
        <v>11.942909411</v>
      </c>
      <c r="G185" s="5">
        <v>30.54601229</v>
      </c>
      <c r="H185" s="5"/>
      <c r="I185" s="5"/>
    </row>
    <row r="186" spans="1:9" x14ac:dyDescent="0.2">
      <c r="A186" s="1">
        <v>43862</v>
      </c>
      <c r="B186" s="5">
        <v>6.0923560055000001</v>
      </c>
      <c r="C186" s="5">
        <v>15.846049955</v>
      </c>
      <c r="D186" s="5">
        <v>2.7347325490999999</v>
      </c>
      <c r="E186" s="5">
        <v>33.091940938</v>
      </c>
      <c r="F186" s="5">
        <v>11.998555915000001</v>
      </c>
      <c r="G186" s="5">
        <v>29.654157740999999</v>
      </c>
      <c r="H186" s="5"/>
      <c r="I186" s="5"/>
    </row>
    <row r="187" spans="1:9" x14ac:dyDescent="0.2">
      <c r="A187" s="1">
        <v>43891</v>
      </c>
      <c r="B187" s="5">
        <v>6.0247070164999998</v>
      </c>
      <c r="C187" s="5">
        <v>16.018772602999999</v>
      </c>
      <c r="D187" s="5">
        <v>2.7560620822000002</v>
      </c>
      <c r="E187" s="5">
        <v>32.921188874000002</v>
      </c>
      <c r="F187" s="5">
        <v>12.239684111000001</v>
      </c>
      <c r="G187" s="5">
        <v>29.224617571</v>
      </c>
      <c r="H187" s="5"/>
      <c r="I187" s="5"/>
    </row>
    <row r="188" spans="1:9" x14ac:dyDescent="0.2">
      <c r="A188" s="1">
        <v>43922</v>
      </c>
      <c r="B188" s="5">
        <v>6.4658444565000002</v>
      </c>
      <c r="C188" s="5">
        <v>16.183589342000001</v>
      </c>
      <c r="D188" s="5">
        <v>2.4389540752999999</v>
      </c>
      <c r="E188" s="5">
        <v>32.746398245000002</v>
      </c>
      <c r="F188" s="5">
        <v>12.233715955999999</v>
      </c>
      <c r="G188" s="5">
        <v>28.864164592000002</v>
      </c>
      <c r="H188" s="5"/>
      <c r="I188" s="5"/>
    </row>
    <row r="189" spans="1:9" x14ac:dyDescent="0.2">
      <c r="A189" s="1">
        <v>43952</v>
      </c>
      <c r="B189" s="5">
        <v>4.9271878660999997</v>
      </c>
      <c r="C189" s="5">
        <v>13.972209997</v>
      </c>
      <c r="D189" s="5">
        <v>1.7298780867000001</v>
      </c>
      <c r="E189" s="5">
        <v>32.33232306</v>
      </c>
      <c r="F189" s="5">
        <v>12.432782481</v>
      </c>
      <c r="G189" s="5">
        <v>26.574941089999999</v>
      </c>
      <c r="H189" s="5"/>
      <c r="I189" s="5"/>
    </row>
    <row r="190" spans="1:9" x14ac:dyDescent="0.2">
      <c r="A190" s="1">
        <v>43983</v>
      </c>
      <c r="B190" s="5">
        <v>5.3591408568999999</v>
      </c>
      <c r="C190" s="5">
        <v>15.725479246000001</v>
      </c>
      <c r="D190" s="5">
        <v>1.7806790406999999</v>
      </c>
      <c r="E190" s="5">
        <v>32.159045020000001</v>
      </c>
      <c r="F190" s="5">
        <v>12.103076363</v>
      </c>
      <c r="G190" s="5">
        <v>27.502112807</v>
      </c>
      <c r="H190" s="5"/>
      <c r="I190" s="5"/>
    </row>
    <row r="191" spans="1:9" x14ac:dyDescent="0.2">
      <c r="A191" s="1">
        <v>44013</v>
      </c>
      <c r="B191" s="5">
        <v>4.8770850413</v>
      </c>
      <c r="C191" s="5">
        <v>15.589982085999999</v>
      </c>
      <c r="D191" s="5">
        <v>2.1357258243000001</v>
      </c>
      <c r="E191" s="5">
        <v>33.107405470000003</v>
      </c>
      <c r="F191" s="5">
        <v>11.664922106000001</v>
      </c>
      <c r="G191" s="5">
        <v>27.202040762999999</v>
      </c>
      <c r="H191" s="5"/>
      <c r="I191" s="5"/>
    </row>
    <row r="192" spans="1:9" x14ac:dyDescent="0.2">
      <c r="A192" s="1">
        <v>44044</v>
      </c>
      <c r="B192" s="5">
        <v>5.0181560011000004</v>
      </c>
      <c r="C192" s="5">
        <v>15.948755243000001</v>
      </c>
      <c r="D192" s="5">
        <v>2.4617161415000002</v>
      </c>
      <c r="E192" s="5">
        <v>33.540779856999997</v>
      </c>
      <c r="F192" s="5">
        <v>11.599538916</v>
      </c>
      <c r="G192" s="5">
        <v>26.801279648000001</v>
      </c>
      <c r="H192" s="5"/>
      <c r="I192" s="5"/>
    </row>
    <row r="193" spans="1:9" x14ac:dyDescent="0.2">
      <c r="A193" s="1">
        <v>44075</v>
      </c>
      <c r="B193" s="5">
        <v>5.2793651750999997</v>
      </c>
      <c r="C193" s="5">
        <v>16.395422721999999</v>
      </c>
      <c r="D193" s="5">
        <v>2.6412609582000002</v>
      </c>
      <c r="E193" s="5">
        <v>32.674290351000003</v>
      </c>
      <c r="F193" s="5">
        <v>11.753201962</v>
      </c>
      <c r="G193" s="5">
        <v>27.291358832</v>
      </c>
      <c r="H193" s="5"/>
      <c r="I193" s="5"/>
    </row>
    <row r="194" spans="1:9" x14ac:dyDescent="0.2">
      <c r="A194" s="1">
        <v>44105</v>
      </c>
      <c r="B194" s="5">
        <v>4.7951143064000004</v>
      </c>
      <c r="C194" s="5">
        <v>15.918511973999999</v>
      </c>
      <c r="D194" s="5">
        <v>2.7084010721</v>
      </c>
      <c r="E194" s="5">
        <v>32.971695238999999</v>
      </c>
      <c r="F194" s="5">
        <v>11.810186678999999</v>
      </c>
      <c r="G194" s="5">
        <v>26.533284278</v>
      </c>
      <c r="H194" s="5"/>
      <c r="I194" s="5"/>
    </row>
    <row r="195" spans="1:9" x14ac:dyDescent="0.2">
      <c r="A195" s="1">
        <v>44136</v>
      </c>
      <c r="B195" s="5">
        <v>4.7342388061999996</v>
      </c>
      <c r="C195" s="5">
        <v>16.036722252000001</v>
      </c>
      <c r="D195" s="5">
        <v>2.7150366359999998</v>
      </c>
      <c r="E195" s="5">
        <v>34.067434972999997</v>
      </c>
      <c r="F195" s="5">
        <v>12.375626070999999</v>
      </c>
      <c r="G195" s="5">
        <v>27.001374596000002</v>
      </c>
      <c r="H195" s="5"/>
      <c r="I195" s="5"/>
    </row>
    <row r="196" spans="1:9" x14ac:dyDescent="0.2">
      <c r="A196" s="1">
        <v>44166</v>
      </c>
      <c r="B196" s="5">
        <v>4.7630777405</v>
      </c>
      <c r="C196" s="5">
        <v>15.843492336000001</v>
      </c>
      <c r="D196" s="5">
        <v>2.7354170740999999</v>
      </c>
      <c r="E196" s="5">
        <v>34.806672362999997</v>
      </c>
      <c r="F196" s="5">
        <v>12.603640607999999</v>
      </c>
      <c r="G196" s="5">
        <v>26.622603105</v>
      </c>
      <c r="H196" s="5"/>
      <c r="I196" s="5"/>
    </row>
    <row r="197" spans="1:9" x14ac:dyDescent="0.2">
      <c r="A197" s="1">
        <v>44197</v>
      </c>
      <c r="B197" s="5">
        <v>4.6882429625000004</v>
      </c>
      <c r="C197" s="5">
        <v>15.919308801</v>
      </c>
      <c r="D197" s="5">
        <v>2.7178671332</v>
      </c>
      <c r="E197" s="5">
        <v>34.547005847000001</v>
      </c>
      <c r="F197" s="5">
        <v>12.731399035999999</v>
      </c>
      <c r="G197" s="5">
        <v>26.234885898000002</v>
      </c>
      <c r="H197" s="5"/>
      <c r="I197" s="5"/>
    </row>
    <row r="198" spans="1:9" x14ac:dyDescent="0.2">
      <c r="A198" s="1">
        <v>44228</v>
      </c>
      <c r="B198" s="5">
        <v>4.2548519103000002</v>
      </c>
      <c r="C198" s="5">
        <v>13.065536018</v>
      </c>
      <c r="D198" s="5">
        <v>2.5379401663999999</v>
      </c>
      <c r="E198" s="5">
        <v>34.193104841</v>
      </c>
      <c r="F198" s="5">
        <v>11.348533932</v>
      </c>
      <c r="G198" s="5">
        <v>24.053033133</v>
      </c>
      <c r="H198" s="5"/>
      <c r="I198" s="5"/>
    </row>
    <row r="199" spans="1:9" x14ac:dyDescent="0.2">
      <c r="A199" s="1">
        <v>44256</v>
      </c>
      <c r="B199" s="5">
        <v>5.1927760216000003</v>
      </c>
      <c r="C199" s="5">
        <v>16.259850863</v>
      </c>
      <c r="D199" s="5">
        <v>2.7201471739</v>
      </c>
      <c r="E199" s="5">
        <v>34.169765777999999</v>
      </c>
      <c r="F199" s="5">
        <v>13.055385712</v>
      </c>
      <c r="G199" s="5">
        <v>26.351816387</v>
      </c>
      <c r="H199" s="5"/>
      <c r="I199" s="5"/>
    </row>
    <row r="200" spans="1:9" x14ac:dyDescent="0.2">
      <c r="A200" s="1">
        <v>44287</v>
      </c>
      <c r="B200" s="5">
        <v>5.1594494943000004</v>
      </c>
      <c r="C200" s="5">
        <v>17.199143451000001</v>
      </c>
      <c r="D200" s="5">
        <v>2.7936317522</v>
      </c>
      <c r="E200" s="5">
        <v>34.003788123</v>
      </c>
      <c r="F200" s="5">
        <v>13.176996152999999</v>
      </c>
      <c r="G200" s="5">
        <v>26.309624360000001</v>
      </c>
      <c r="H200" s="5"/>
      <c r="I200" s="5"/>
    </row>
    <row r="201" spans="1:9" x14ac:dyDescent="0.2">
      <c r="A201" s="1">
        <v>44317</v>
      </c>
      <c r="B201" s="5">
        <v>5.2087276596000001</v>
      </c>
      <c r="C201" s="5">
        <v>17.084177935</v>
      </c>
      <c r="D201" s="5">
        <v>2.7831376808999999</v>
      </c>
      <c r="E201" s="5">
        <v>33.953702303999997</v>
      </c>
      <c r="F201" s="5">
        <v>13.162641171000001</v>
      </c>
      <c r="G201" s="5">
        <v>26.418097120999999</v>
      </c>
      <c r="H201" s="5"/>
      <c r="I201" s="5"/>
    </row>
    <row r="202" spans="1:9" x14ac:dyDescent="0.2">
      <c r="A202" s="1">
        <v>44348</v>
      </c>
      <c r="B202" s="5">
        <v>5.1264825693000002</v>
      </c>
      <c r="C202" s="5">
        <v>17.136366145</v>
      </c>
      <c r="D202" s="5">
        <v>2.7765327290999999</v>
      </c>
      <c r="E202" s="5">
        <v>34.054398526</v>
      </c>
      <c r="F202" s="5">
        <v>13.428011388</v>
      </c>
      <c r="G202" s="5">
        <v>25.812841976000001</v>
      </c>
      <c r="H202" s="5"/>
      <c r="I202" s="5"/>
    </row>
    <row r="203" spans="1:9" x14ac:dyDescent="0.2">
      <c r="A203" s="1">
        <v>44378</v>
      </c>
      <c r="B203" s="5">
        <v>5.1598617005999996</v>
      </c>
      <c r="C203" s="5">
        <v>17.599249060999998</v>
      </c>
      <c r="D203" s="5">
        <v>2.6128935084</v>
      </c>
      <c r="E203" s="5">
        <v>33.831906009999997</v>
      </c>
      <c r="F203" s="5">
        <v>13.942619862999999</v>
      </c>
      <c r="G203" s="5">
        <v>26.155598889</v>
      </c>
      <c r="H203" s="5"/>
      <c r="I203" s="5"/>
    </row>
    <row r="204" spans="1:9" x14ac:dyDescent="0.2">
      <c r="A204" s="1">
        <v>44409</v>
      </c>
      <c r="B204" s="5">
        <v>5.1224662003999999</v>
      </c>
      <c r="C204" s="5">
        <v>17.849916998000001</v>
      </c>
      <c r="D204" s="5">
        <v>2.7533431273</v>
      </c>
      <c r="E204" s="5">
        <v>34.534569544</v>
      </c>
      <c r="F204" s="5">
        <v>13.756673284</v>
      </c>
      <c r="G204" s="5">
        <v>25.87080504</v>
      </c>
      <c r="H204" s="5"/>
      <c r="I204" s="5"/>
    </row>
    <row r="205" spans="1:9" x14ac:dyDescent="0.2">
      <c r="A205" s="1">
        <v>44440</v>
      </c>
      <c r="B205" s="5">
        <v>5.4282114173</v>
      </c>
      <c r="C205" s="5">
        <v>18.415860468000002</v>
      </c>
      <c r="D205" s="5">
        <v>2.8723306390999999</v>
      </c>
      <c r="E205" s="5">
        <v>34.472690677000003</v>
      </c>
      <c r="F205" s="5">
        <v>14.045830705</v>
      </c>
      <c r="G205" s="5">
        <v>26.127509427</v>
      </c>
      <c r="H205" s="5"/>
      <c r="I205" s="5"/>
    </row>
    <row r="206" spans="1:9" x14ac:dyDescent="0.2">
      <c r="A206" s="1">
        <v>44470</v>
      </c>
      <c r="B206" s="5">
        <v>5.4545056809999997</v>
      </c>
      <c r="C206" s="5">
        <v>18.444790747999999</v>
      </c>
      <c r="D206" s="5">
        <v>2.8590634841</v>
      </c>
      <c r="E206" s="5">
        <v>34.923251182000001</v>
      </c>
      <c r="F206" s="5">
        <v>14.176230985</v>
      </c>
      <c r="G206" s="5">
        <v>26.332319211000002</v>
      </c>
      <c r="H206" s="5"/>
      <c r="I206" s="5"/>
    </row>
    <row r="207" spans="1:9" x14ac:dyDescent="0.2">
      <c r="A207" s="1">
        <v>44501</v>
      </c>
      <c r="B207" s="5">
        <v>5.4405039256999999</v>
      </c>
      <c r="C207" s="5">
        <v>18.479213031</v>
      </c>
      <c r="D207" s="5">
        <v>2.9380093111000001</v>
      </c>
      <c r="E207" s="5">
        <v>35.355470513</v>
      </c>
      <c r="F207" s="5">
        <v>14.652367855</v>
      </c>
      <c r="G207" s="5">
        <v>26.219102029999998</v>
      </c>
      <c r="H207" s="5"/>
      <c r="I207" s="5"/>
    </row>
    <row r="208" spans="1:9" x14ac:dyDescent="0.2">
      <c r="A208" s="1">
        <v>44531</v>
      </c>
      <c r="B208" s="5">
        <v>5.5191798511999997</v>
      </c>
      <c r="C208" s="5">
        <v>18.537107842000001</v>
      </c>
      <c r="D208" s="5">
        <v>2.8624830901</v>
      </c>
      <c r="E208" s="5">
        <v>35.933969587999997</v>
      </c>
      <c r="F208" s="5">
        <v>14.948747831</v>
      </c>
      <c r="G208" s="5">
        <v>26.128253732000001</v>
      </c>
      <c r="H208" s="5"/>
      <c r="I208" s="5"/>
    </row>
    <row r="209" spans="1:9" x14ac:dyDescent="0.2">
      <c r="A209" s="1">
        <v>44562</v>
      </c>
      <c r="B209" s="5">
        <v>5.3965216370000002</v>
      </c>
      <c r="C209" s="5">
        <v>18.139743670000001</v>
      </c>
      <c r="D209" s="5">
        <v>2.6569017811000002</v>
      </c>
      <c r="E209" s="5">
        <v>34.924622982000002</v>
      </c>
      <c r="F209" s="5">
        <v>14.779691288</v>
      </c>
      <c r="G209" s="5">
        <v>25.333583158</v>
      </c>
      <c r="H209" s="5"/>
      <c r="I209" s="5"/>
    </row>
    <row r="210" spans="1:9" x14ac:dyDescent="0.2">
      <c r="A210" s="1">
        <v>44593</v>
      </c>
      <c r="B210" s="5">
        <v>5.5740346358000004</v>
      </c>
      <c r="C210" s="5">
        <v>18.402149084000001</v>
      </c>
      <c r="D210" s="5">
        <v>2.7408114851000001</v>
      </c>
      <c r="E210" s="5">
        <v>34.245060465999998</v>
      </c>
      <c r="F210" s="5">
        <v>14.781109943000001</v>
      </c>
      <c r="G210" s="5">
        <v>25.244262957</v>
      </c>
      <c r="H210" s="5"/>
      <c r="I210" s="5"/>
    </row>
    <row r="211" spans="1:9" x14ac:dyDescent="0.2">
      <c r="A211" s="1">
        <v>44621</v>
      </c>
      <c r="B211" s="5">
        <v>5.7007987911000004</v>
      </c>
      <c r="C211" s="5">
        <v>19.344339770000001</v>
      </c>
      <c r="D211" s="5">
        <v>2.8770043671000001</v>
      </c>
      <c r="E211" s="5">
        <v>34.323348170999999</v>
      </c>
      <c r="F211" s="5">
        <v>14.628576137</v>
      </c>
      <c r="G211" s="5">
        <v>25.883158570999999</v>
      </c>
      <c r="H211" s="5"/>
      <c r="I211" s="5"/>
    </row>
    <row r="212" spans="1:9" x14ac:dyDescent="0.2">
      <c r="A212" s="1">
        <v>44652</v>
      </c>
      <c r="B212" s="5">
        <v>5.8428023357000001</v>
      </c>
      <c r="C212" s="5">
        <v>19.752497383000001</v>
      </c>
      <c r="D212" s="5">
        <v>2.3222641142999998</v>
      </c>
      <c r="E212" s="5">
        <v>34.390252107999999</v>
      </c>
      <c r="F212" s="5">
        <v>15.062267294</v>
      </c>
      <c r="G212" s="5">
        <v>26.050983430999999</v>
      </c>
      <c r="H212" s="5"/>
      <c r="I212" s="5"/>
    </row>
    <row r="213" spans="1:9" x14ac:dyDescent="0.2">
      <c r="A213" s="1">
        <v>44682</v>
      </c>
      <c r="B213" s="5">
        <v>6.0277957591</v>
      </c>
      <c r="C213" s="5">
        <v>19.829081199000001</v>
      </c>
      <c r="D213" s="5">
        <v>2.6531910158000001</v>
      </c>
      <c r="E213" s="5">
        <v>34.625013979999999</v>
      </c>
      <c r="F213" s="5">
        <v>15.368035077</v>
      </c>
      <c r="G213" s="5">
        <v>25.959141033000002</v>
      </c>
      <c r="H213" s="5"/>
      <c r="I213" s="5"/>
    </row>
    <row r="214" spans="1:9" x14ac:dyDescent="0.2">
      <c r="A214" s="1">
        <v>44713</v>
      </c>
      <c r="B214" s="5">
        <v>6.1827249747000002</v>
      </c>
      <c r="C214" s="5">
        <v>19.674833880000001</v>
      </c>
      <c r="D214" s="5">
        <v>2.9157642365999998</v>
      </c>
      <c r="E214" s="5">
        <v>34.628654038999997</v>
      </c>
      <c r="F214" s="5">
        <v>15.209325214</v>
      </c>
      <c r="G214" s="5">
        <v>26.033864323</v>
      </c>
      <c r="H214" s="5"/>
      <c r="I214" s="5"/>
    </row>
    <row r="215" spans="1:9" x14ac:dyDescent="0.2">
      <c r="A215" s="1">
        <v>44743</v>
      </c>
      <c r="B215" s="5">
        <v>6.0613898696000001</v>
      </c>
      <c r="C215" s="5">
        <v>20.202219673999998</v>
      </c>
      <c r="D215" s="5">
        <v>2.9494826168000001</v>
      </c>
      <c r="E215" s="5">
        <v>35.120412837000003</v>
      </c>
      <c r="F215" s="5">
        <v>15.287819121</v>
      </c>
      <c r="G215" s="5">
        <v>26.153450074999999</v>
      </c>
      <c r="H215" s="5"/>
      <c r="I215" s="5"/>
    </row>
    <row r="216" spans="1:9" x14ac:dyDescent="0.2">
      <c r="A216" s="1">
        <v>44774</v>
      </c>
      <c r="B216" s="5">
        <v>6.2010449375999999</v>
      </c>
      <c r="C216" s="5">
        <v>20.648578272999998</v>
      </c>
      <c r="D216" s="5">
        <v>2.9346895285999999</v>
      </c>
      <c r="E216" s="5">
        <v>34.971328382999999</v>
      </c>
      <c r="F216" s="5">
        <v>15.317847667000001</v>
      </c>
      <c r="G216" s="5">
        <v>26.209995080999999</v>
      </c>
      <c r="H216" s="5"/>
      <c r="I216" s="5"/>
    </row>
    <row r="217" spans="1:9" x14ac:dyDescent="0.2">
      <c r="A217" s="1">
        <v>44805</v>
      </c>
      <c r="B217" s="5">
        <v>6.2793583623</v>
      </c>
      <c r="C217" s="5">
        <v>21.371153504999999</v>
      </c>
      <c r="D217" s="5">
        <v>3.0609924309999998</v>
      </c>
      <c r="E217" s="5">
        <v>35.033091726999999</v>
      </c>
      <c r="F217" s="5">
        <v>15.770758828</v>
      </c>
      <c r="G217" s="5">
        <v>26.352378479999999</v>
      </c>
      <c r="H217" s="5"/>
      <c r="I217" s="5"/>
    </row>
    <row r="218" spans="1:9" x14ac:dyDescent="0.2">
      <c r="A218" s="1">
        <v>44835</v>
      </c>
      <c r="B218" s="5">
        <v>6.1130110212000002</v>
      </c>
      <c r="C218" s="5">
        <v>21.252216610000001</v>
      </c>
      <c r="D218" s="5">
        <v>3.0430472816999998</v>
      </c>
      <c r="E218" s="5">
        <v>34.801901158</v>
      </c>
      <c r="F218" s="5">
        <v>16.113592323999999</v>
      </c>
      <c r="G218" s="5">
        <v>26.422392895000002</v>
      </c>
      <c r="H218" s="5"/>
      <c r="I218" s="5"/>
    </row>
    <row r="219" spans="1:9" x14ac:dyDescent="0.2">
      <c r="A219" s="1">
        <v>44866</v>
      </c>
      <c r="B219" s="5">
        <v>6.25589715</v>
      </c>
      <c r="C219" s="5">
        <v>21.144173837</v>
      </c>
      <c r="D219" s="5">
        <v>2.8895458357999999</v>
      </c>
      <c r="E219" s="5">
        <v>35.078959247</v>
      </c>
      <c r="F219" s="5">
        <v>16.227678783999998</v>
      </c>
      <c r="G219" s="5">
        <v>26.103145145999999</v>
      </c>
      <c r="H219" s="5"/>
      <c r="I219" s="5"/>
    </row>
    <row r="220" spans="1:9" x14ac:dyDescent="0.2">
      <c r="A220" s="1">
        <v>44896</v>
      </c>
      <c r="B220" s="5">
        <v>6.4318711647000004</v>
      </c>
      <c r="C220" s="5">
        <v>20.915112682</v>
      </c>
      <c r="D220" s="5">
        <v>2.4985310554</v>
      </c>
      <c r="E220" s="5">
        <v>34.458270378999998</v>
      </c>
      <c r="F220" s="5">
        <v>15.782568482</v>
      </c>
      <c r="G220" s="5">
        <v>25.386710752999999</v>
      </c>
      <c r="H220" s="5"/>
      <c r="I220" s="5"/>
    </row>
    <row r="221" spans="1:9" x14ac:dyDescent="0.2">
      <c r="A221" s="1">
        <v>44927</v>
      </c>
      <c r="B221" s="5">
        <v>6.3458977273999997</v>
      </c>
      <c r="C221" s="5">
        <v>21.220823225</v>
      </c>
      <c r="D221" s="5">
        <v>2.733562676</v>
      </c>
      <c r="E221" s="5">
        <v>35.536094417000001</v>
      </c>
      <c r="F221" s="5">
        <v>16.052458258000001</v>
      </c>
      <c r="G221" s="5">
        <v>25.449826119000001</v>
      </c>
      <c r="H221" s="5"/>
      <c r="I221" s="5"/>
    </row>
    <row r="222" spans="1:9" x14ac:dyDescent="0.2">
      <c r="A222" s="1">
        <v>44958</v>
      </c>
      <c r="B222" s="5">
        <v>6.5659618671000004</v>
      </c>
      <c r="C222" s="5">
        <v>21.239289894999999</v>
      </c>
      <c r="D222" s="5">
        <v>2.9309234711999999</v>
      </c>
      <c r="E222" s="5">
        <v>34.968692410999999</v>
      </c>
      <c r="F222" s="5">
        <v>17.04790818</v>
      </c>
      <c r="G222" s="5">
        <v>24.832147496000001</v>
      </c>
      <c r="H222" s="5"/>
      <c r="I222" s="5"/>
    </row>
    <row r="223" spans="1:9" x14ac:dyDescent="0.2">
      <c r="A223" s="1">
        <v>44986</v>
      </c>
      <c r="B223" s="5">
        <v>6.6440616457999999</v>
      </c>
      <c r="C223" s="5">
        <v>22.133737873000001</v>
      </c>
      <c r="D223" s="5">
        <v>2.9095435928</v>
      </c>
      <c r="E223" s="5">
        <v>35.754409596000002</v>
      </c>
      <c r="F223" s="5">
        <v>16.413688706999999</v>
      </c>
      <c r="G223" s="5">
        <v>25.086433406000001</v>
      </c>
      <c r="H223" s="5"/>
      <c r="I223" s="5"/>
    </row>
    <row r="224" spans="1:9" x14ac:dyDescent="0.2">
      <c r="A224" s="1">
        <v>45017</v>
      </c>
      <c r="B224" s="5">
        <v>6.5288285508000001</v>
      </c>
      <c r="C224" s="5">
        <v>22.400241796</v>
      </c>
      <c r="D224" s="5">
        <v>2.9819952305999999</v>
      </c>
      <c r="E224" s="5">
        <v>35.437968922000003</v>
      </c>
      <c r="F224" s="5">
        <v>16.615875291999998</v>
      </c>
      <c r="G224" s="5">
        <v>25.102964634999999</v>
      </c>
      <c r="H224" s="5"/>
      <c r="I224" s="5"/>
    </row>
    <row r="225" spans="1:9" x14ac:dyDescent="0.2">
      <c r="A225" s="1">
        <v>45047</v>
      </c>
      <c r="B225" s="5">
        <v>6.6656660152000002</v>
      </c>
      <c r="C225" s="5">
        <v>22.451536504</v>
      </c>
      <c r="D225" s="5">
        <v>3.0235809999000001</v>
      </c>
      <c r="E225" s="5">
        <v>35.723382395000002</v>
      </c>
      <c r="F225" s="5">
        <v>16.973977038000001</v>
      </c>
      <c r="G225" s="5">
        <v>25.230282197000001</v>
      </c>
      <c r="H225" s="5"/>
      <c r="I225" s="5"/>
    </row>
    <row r="226" spans="1:9" x14ac:dyDescent="0.2">
      <c r="A226" s="1">
        <v>45078</v>
      </c>
      <c r="B226" s="5">
        <v>6.6682495686000003</v>
      </c>
      <c r="C226" s="5">
        <v>22.399713471999998</v>
      </c>
      <c r="D226" s="5">
        <v>3.1202428309000001</v>
      </c>
      <c r="E226" s="5">
        <v>35.791256353000001</v>
      </c>
      <c r="F226" s="5">
        <v>16.329909310000001</v>
      </c>
      <c r="G226" s="5">
        <v>25.329583468999999</v>
      </c>
      <c r="H226" s="5"/>
      <c r="I226" s="5"/>
    </row>
    <row r="227" spans="1:9" x14ac:dyDescent="0.2">
      <c r="A227" s="1">
        <v>45108</v>
      </c>
      <c r="B227" s="5">
        <v>6.6441199421999997</v>
      </c>
      <c r="C227" s="5">
        <v>22.586977710999999</v>
      </c>
      <c r="D227" s="5">
        <v>3.1736264564000001</v>
      </c>
      <c r="E227" s="5">
        <v>35.879958459999997</v>
      </c>
      <c r="F227" s="5">
        <v>16.486208273999999</v>
      </c>
      <c r="G227" s="5">
        <v>25.005291505999999</v>
      </c>
      <c r="H227" s="5"/>
      <c r="I227" s="5"/>
    </row>
    <row r="228" spans="1:9" x14ac:dyDescent="0.2">
      <c r="A228" s="1">
        <v>45139</v>
      </c>
      <c r="B228" s="5">
        <v>6.6189051804999997</v>
      </c>
      <c r="C228" s="5">
        <v>23.170695914</v>
      </c>
      <c r="D228" s="5">
        <v>3.2006635240999999</v>
      </c>
      <c r="E228" s="5">
        <v>36.336733868000003</v>
      </c>
      <c r="F228" s="5">
        <v>16.555050324</v>
      </c>
      <c r="G228" s="5">
        <v>25.303871288</v>
      </c>
      <c r="H228" s="5"/>
      <c r="I228" s="5"/>
    </row>
    <row r="229" spans="1:9" x14ac:dyDescent="0.2">
      <c r="A229" s="1">
        <v>45170</v>
      </c>
      <c r="B229" s="5">
        <v>6.7456983032000002</v>
      </c>
      <c r="C229" s="5">
        <v>23.322174173000001</v>
      </c>
      <c r="D229" s="5">
        <v>3.3254720716000001</v>
      </c>
      <c r="E229" s="5">
        <v>35.810198415000002</v>
      </c>
      <c r="F229" s="5">
        <v>16.512398198</v>
      </c>
      <c r="G229" s="5">
        <v>25.424212946000001</v>
      </c>
      <c r="H229" s="5"/>
      <c r="I229" s="5"/>
    </row>
    <row r="230" spans="1:9" x14ac:dyDescent="0.2">
      <c r="A230" s="1">
        <v>45200</v>
      </c>
      <c r="B230" s="5">
        <v>6.7205693481999997</v>
      </c>
      <c r="C230" s="5">
        <v>23.301951153000001</v>
      </c>
      <c r="D230" s="5">
        <v>3.2813354598000002</v>
      </c>
      <c r="E230" s="5">
        <v>35.878659495000001</v>
      </c>
      <c r="F230" s="5">
        <v>16.400010966</v>
      </c>
      <c r="G230" s="5">
        <v>25.489365148000001</v>
      </c>
      <c r="H230" s="5"/>
      <c r="I230" s="5"/>
    </row>
    <row r="231" spans="1:9" x14ac:dyDescent="0.2">
      <c r="A231" s="1">
        <v>45231</v>
      </c>
      <c r="B231" s="5">
        <v>6.7263699140000002</v>
      </c>
      <c r="C231" s="5">
        <v>23.800679445</v>
      </c>
      <c r="D231" s="5">
        <v>3.3243082801999999</v>
      </c>
      <c r="E231" s="5">
        <v>37.055335313999997</v>
      </c>
      <c r="F231" s="5">
        <v>16.332441914</v>
      </c>
      <c r="G231" s="5">
        <v>25.453465916999999</v>
      </c>
      <c r="H231" s="5"/>
      <c r="I231" s="5"/>
    </row>
    <row r="232" spans="1:9" x14ac:dyDescent="0.2">
      <c r="A232" s="1">
        <v>45261</v>
      </c>
      <c r="B232" s="5">
        <v>6.7239567517000003</v>
      </c>
      <c r="C232" s="5">
        <v>24.233983943999998</v>
      </c>
      <c r="D232" s="5">
        <v>3.3888212797000001</v>
      </c>
      <c r="E232" s="5">
        <v>37.134398525999998</v>
      </c>
      <c r="F232" s="5">
        <v>15.953066203000001</v>
      </c>
      <c r="G232" s="5">
        <v>25.455726906999999</v>
      </c>
      <c r="H232" s="5"/>
      <c r="I232" s="5"/>
    </row>
    <row r="233" spans="1:9" x14ac:dyDescent="0.2">
      <c r="A233" s="1">
        <v>45292</v>
      </c>
      <c r="B233" s="5">
        <v>6.5297500208999999</v>
      </c>
      <c r="C233" s="5">
        <v>23.077601921999999</v>
      </c>
      <c r="D233" s="5">
        <v>2.9413211091</v>
      </c>
      <c r="E233" s="5">
        <v>36.547330975000001</v>
      </c>
      <c r="F233" s="5">
        <v>15.718936606</v>
      </c>
      <c r="G233" s="5">
        <v>24.406366712000001</v>
      </c>
      <c r="H233" s="5"/>
      <c r="I233" s="5"/>
    </row>
    <row r="234" spans="1:9" x14ac:dyDescent="0.2">
      <c r="A234" s="1">
        <v>45323</v>
      </c>
      <c r="B234" s="5">
        <v>6.8014119339999999</v>
      </c>
      <c r="C234" s="5">
        <v>24.216405891000001</v>
      </c>
      <c r="D234" s="5">
        <v>3.2998155973999999</v>
      </c>
      <c r="E234" s="5">
        <v>36.790528326</v>
      </c>
      <c r="F234" s="5">
        <v>16.333458254</v>
      </c>
      <c r="G234" s="5">
        <v>25.057216965999999</v>
      </c>
      <c r="H234" s="5"/>
      <c r="I234" s="5"/>
    </row>
    <row r="235" spans="1:9" x14ac:dyDescent="0.2">
      <c r="A235" s="1">
        <v>45352</v>
      </c>
      <c r="B235" s="5">
        <v>6.7112106599999999</v>
      </c>
      <c r="C235" s="5">
        <v>23.974379296999999</v>
      </c>
      <c r="D235" s="5">
        <v>3.2395899424999999</v>
      </c>
      <c r="E235" s="5">
        <v>34.524091941999998</v>
      </c>
      <c r="F235" s="5">
        <v>15.598260883</v>
      </c>
      <c r="G235" s="5">
        <v>25.572121532000001</v>
      </c>
      <c r="H235" s="5"/>
      <c r="I235" s="5"/>
    </row>
    <row r="236" spans="1:9" x14ac:dyDescent="0.2">
      <c r="A236" s="1">
        <v>45383</v>
      </c>
      <c r="B236" s="5">
        <v>6.5123891243000003</v>
      </c>
      <c r="C236" s="5">
        <v>24.156254378</v>
      </c>
      <c r="D236" s="5">
        <v>3.3266767117999998</v>
      </c>
      <c r="E236" s="5">
        <v>34.661921839999998</v>
      </c>
      <c r="F236" s="5">
        <v>14.838734197999999</v>
      </c>
      <c r="G236" s="5">
        <v>25.288991693</v>
      </c>
      <c r="H236" s="5"/>
      <c r="I236" s="5"/>
    </row>
    <row r="237" spans="1:9" x14ac:dyDescent="0.2">
      <c r="A237" s="1">
        <v>45413</v>
      </c>
      <c r="B237" s="5">
        <v>6.9919348317000001</v>
      </c>
      <c r="C237" s="5">
        <v>24.218672102999999</v>
      </c>
      <c r="D237" s="5">
        <v>3.3532143399000001</v>
      </c>
      <c r="E237" s="5">
        <v>34.645060381999997</v>
      </c>
      <c r="F237" s="5">
        <v>14.312746676</v>
      </c>
      <c r="G237" s="5">
        <v>25.403404781999999</v>
      </c>
      <c r="H237" s="5"/>
      <c r="I237" s="5"/>
    </row>
    <row r="238" spans="1:9" x14ac:dyDescent="0.2">
      <c r="A238" s="1">
        <v>45444</v>
      </c>
      <c r="B238" s="5">
        <v>6.8419312546000004</v>
      </c>
      <c r="C238" s="5">
        <v>24.801419928000001</v>
      </c>
      <c r="D238" s="5">
        <v>3.3369656845</v>
      </c>
      <c r="E238" s="5">
        <v>35.540438858999998</v>
      </c>
      <c r="F238" s="5">
        <v>14.191996788000001</v>
      </c>
      <c r="G238" s="5">
        <v>25.344433103</v>
      </c>
      <c r="H238" s="5"/>
      <c r="I238" s="5"/>
    </row>
    <row r="239" spans="1:9" x14ac:dyDescent="0.2">
      <c r="A239" s="1">
        <v>45474</v>
      </c>
      <c r="B239" s="5">
        <v>6.4869922491000001</v>
      </c>
      <c r="C239" s="5">
        <v>25.248356826999999</v>
      </c>
      <c r="D239" s="5">
        <v>3.3020532014000001</v>
      </c>
      <c r="E239" s="5">
        <v>36.205047161000003</v>
      </c>
      <c r="F239" s="5">
        <v>14.623909382000001</v>
      </c>
      <c r="G239" s="5">
        <v>25.467052128999999</v>
      </c>
      <c r="H239" s="5"/>
      <c r="I239" s="5"/>
    </row>
    <row r="240" spans="1:9" x14ac:dyDescent="0.2">
      <c r="A240" s="1">
        <v>45505</v>
      </c>
      <c r="B240" s="5">
        <v>6.3815428552000002</v>
      </c>
      <c r="C240" s="5">
        <v>25.593604042999999</v>
      </c>
      <c r="D240" s="5">
        <v>3.3741500250000001</v>
      </c>
      <c r="E240" s="5">
        <v>35.13995568</v>
      </c>
      <c r="F240" s="5">
        <v>14.687219596</v>
      </c>
      <c r="G240" s="5">
        <v>25.369851857</v>
      </c>
      <c r="H240" s="5"/>
      <c r="I240" s="5"/>
    </row>
    <row r="241" spans="1:9" x14ac:dyDescent="0.2">
      <c r="A241" s="1">
        <v>45536</v>
      </c>
      <c r="B241" s="5">
        <v>6.4773995404000004</v>
      </c>
      <c r="C241" s="5">
        <v>25.538547983000001</v>
      </c>
      <c r="D241" s="5">
        <v>3.3019488346000001</v>
      </c>
      <c r="E241" s="5">
        <v>35.097892688000002</v>
      </c>
      <c r="F241" s="5">
        <v>14.78041539</v>
      </c>
      <c r="G241" s="5">
        <v>24.631854182000001</v>
      </c>
      <c r="H241" s="5"/>
      <c r="I241" s="5"/>
    </row>
    <row r="242" spans="1:9" x14ac:dyDescent="0.2">
      <c r="A242" s="1">
        <v>45566</v>
      </c>
      <c r="B242" s="5">
        <v>6.7702335306999997</v>
      </c>
      <c r="C242" s="5">
        <v>25.571278152000001</v>
      </c>
      <c r="D242" s="5">
        <v>3.1144341561000002</v>
      </c>
      <c r="E242" s="5">
        <v>34.190869540000001</v>
      </c>
      <c r="F242" s="5">
        <v>15.027277716</v>
      </c>
      <c r="G242" s="5">
        <v>25.269705527999999</v>
      </c>
      <c r="H242" s="5"/>
      <c r="I242" s="5"/>
    </row>
    <row r="243" spans="1:9" x14ac:dyDescent="0.2">
      <c r="A243" s="1">
        <v>45597</v>
      </c>
      <c r="B243" s="5">
        <v>6.8057721053</v>
      </c>
      <c r="C243" s="5">
        <v>25.562776264</v>
      </c>
      <c r="D243" s="5">
        <v>3.1308528796999999</v>
      </c>
      <c r="E243" s="5">
        <v>35.112628393999998</v>
      </c>
      <c r="F243" s="5">
        <v>15.003517672999999</v>
      </c>
      <c r="G243" s="5">
        <v>25.145527986000001</v>
      </c>
      <c r="H243" s="5"/>
      <c r="I243" s="5"/>
    </row>
    <row r="244" spans="1:9" x14ac:dyDescent="0.2">
      <c r="A244" s="1">
        <v>45627</v>
      </c>
      <c r="B244" s="5">
        <v>6.8329233859</v>
      </c>
      <c r="C244" s="5">
        <v>25.559290884999999</v>
      </c>
      <c r="D244" s="5">
        <v>3.1397627088000002</v>
      </c>
      <c r="E244" s="5">
        <v>35.425751081999998</v>
      </c>
      <c r="F244" s="5">
        <v>14.945446861000001</v>
      </c>
      <c r="G244" s="5">
        <v>25.002740112000001</v>
      </c>
      <c r="H244" s="5"/>
      <c r="I244" s="5"/>
    </row>
    <row r="245" spans="1:9" x14ac:dyDescent="0.2">
      <c r="A245" s="1">
        <v>45658</v>
      </c>
      <c r="B245" s="5">
        <v>6.8597714332999997</v>
      </c>
      <c r="C245" s="5">
        <v>24.823759211999999</v>
      </c>
      <c r="D245" s="5">
        <v>3.0475510558000001</v>
      </c>
      <c r="E245" s="5">
        <v>35.828820884000002</v>
      </c>
      <c r="F245" s="5">
        <v>14.883627076</v>
      </c>
      <c r="G245" s="5">
        <v>24.852279425999999</v>
      </c>
      <c r="H245" s="5"/>
      <c r="I245" s="5"/>
    </row>
    <row r="246" spans="1:9" x14ac:dyDescent="0.2">
      <c r="A246" s="1">
        <v>45689</v>
      </c>
      <c r="B246" s="5">
        <v>6.5855066284000001</v>
      </c>
      <c r="C246" s="5">
        <v>24.359504482999998</v>
      </c>
      <c r="D246" s="5">
        <v>3.1524963153000001</v>
      </c>
      <c r="E246" s="5">
        <v>35.584508116999999</v>
      </c>
      <c r="F246" s="5">
        <v>14.725924149000001</v>
      </c>
      <c r="G246" s="5">
        <v>24.660934113</v>
      </c>
      <c r="H246" s="5"/>
      <c r="I246" s="5"/>
    </row>
    <row r="247" spans="1:9" x14ac:dyDescent="0.2">
      <c r="A247" s="1">
        <v>45717</v>
      </c>
      <c r="B247" s="5">
        <v>6.9083872845999998</v>
      </c>
      <c r="C247" s="5">
        <v>25.968973001999998</v>
      </c>
      <c r="D247" s="5">
        <v>3.1539229811</v>
      </c>
      <c r="E247" s="5">
        <v>35.620987833000001</v>
      </c>
      <c r="F247" s="5">
        <v>14.928959933</v>
      </c>
      <c r="G247" s="5">
        <v>24.529891921000001</v>
      </c>
      <c r="H247" s="5"/>
      <c r="I247" s="5"/>
    </row>
    <row r="248" spans="1:9" x14ac:dyDescent="0.2">
      <c r="A248" s="1">
        <v>45748</v>
      </c>
      <c r="B248" s="5">
        <v>6.9278825406999998</v>
      </c>
      <c r="C248" s="5">
        <v>26.116996309000001</v>
      </c>
      <c r="D248" s="5">
        <v>3.1609632935</v>
      </c>
      <c r="E248" s="5">
        <v>35.401672402999999</v>
      </c>
      <c r="F248" s="5">
        <v>15.070288903</v>
      </c>
      <c r="G248" s="5">
        <v>24.496324127000001</v>
      </c>
      <c r="H248" s="5"/>
      <c r="I248" s="5"/>
    </row>
    <row r="249" spans="1:9" x14ac:dyDescent="0.2">
      <c r="A249" s="1">
        <v>45778</v>
      </c>
      <c r="B249" s="5">
        <v>7.0440027272999997</v>
      </c>
      <c r="C249" s="5">
        <v>26.161218903999998</v>
      </c>
      <c r="D249" s="5">
        <v>3.1786539109</v>
      </c>
      <c r="E249" s="5">
        <v>35.298361694999997</v>
      </c>
      <c r="F249" s="5">
        <v>15.236137648</v>
      </c>
      <c r="G249" s="5">
        <v>24.429200909999999</v>
      </c>
      <c r="H249" s="5"/>
      <c r="I249" s="5"/>
    </row>
    <row r="250" spans="1:9" x14ac:dyDescent="0.2">
      <c r="A250" s="1">
        <v>45809</v>
      </c>
      <c r="B250" s="5">
        <v>7.0553375574999997</v>
      </c>
      <c r="C250" s="5">
        <v>26.204403998</v>
      </c>
      <c r="D250" s="5">
        <v>3.2032163623000001</v>
      </c>
      <c r="E250" s="5">
        <v>35.091384818000002</v>
      </c>
      <c r="F250" s="5">
        <v>15.322082195</v>
      </c>
      <c r="G250" s="5">
        <v>24.379707965000001</v>
      </c>
      <c r="H250" s="5"/>
      <c r="I250" s="5"/>
    </row>
    <row r="251" spans="1:9" x14ac:dyDescent="0.2">
      <c r="A251" s="1">
        <v>45839</v>
      </c>
      <c r="B251" s="5">
        <v>7.0598087584</v>
      </c>
      <c r="C251" s="5">
        <v>26.243445985000001</v>
      </c>
      <c r="D251" s="5">
        <v>3.2290130912000001</v>
      </c>
      <c r="E251" s="5">
        <v>34.854517436000002</v>
      </c>
      <c r="F251" s="5">
        <v>15.376398757</v>
      </c>
      <c r="G251" s="5">
        <v>24.340445836000001</v>
      </c>
      <c r="H251" s="5"/>
      <c r="I251" s="5"/>
    </row>
    <row r="252" spans="1:9" x14ac:dyDescent="0.2">
      <c r="A252" s="1">
        <v>45870</v>
      </c>
      <c r="B252" s="5">
        <v>7.057804924</v>
      </c>
      <c r="C252" s="5">
        <v>26.279209968</v>
      </c>
      <c r="D252" s="5">
        <v>3.2542250234000001</v>
      </c>
      <c r="E252" s="5">
        <v>34.625282703000003</v>
      </c>
      <c r="F252" s="5">
        <v>15.412068176</v>
      </c>
      <c r="G252" s="5">
        <v>24.302938395999998</v>
      </c>
      <c r="H252" s="5"/>
      <c r="I252" s="5"/>
    </row>
    <row r="253" spans="1:9" x14ac:dyDescent="0.2">
      <c r="A253" s="1">
        <v>45901</v>
      </c>
      <c r="B253" s="5">
        <v>7.0506692343999999</v>
      </c>
      <c r="C253" s="5">
        <v>26.500285350999999</v>
      </c>
      <c r="D253" s="5">
        <v>3.2776756656999999</v>
      </c>
      <c r="E253" s="5">
        <v>34.420615155</v>
      </c>
      <c r="F253" s="5">
        <v>15.419440432</v>
      </c>
      <c r="G253" s="5">
        <v>24.162196386000002</v>
      </c>
      <c r="H253" s="5"/>
      <c r="I253" s="5"/>
    </row>
    <row r="254" spans="1:9" x14ac:dyDescent="0.2">
      <c r="A254" s="1">
        <v>45931</v>
      </c>
      <c r="B254" s="5">
        <v>7.0662294164999997</v>
      </c>
      <c r="C254" s="5">
        <v>26.742244703000001</v>
      </c>
      <c r="D254" s="5">
        <v>3.2942053901000001</v>
      </c>
      <c r="E254" s="5">
        <v>34.508683902999998</v>
      </c>
      <c r="F254" s="5">
        <v>15.459529883</v>
      </c>
      <c r="G254" s="5">
        <v>24.115120766</v>
      </c>
      <c r="H254" s="5"/>
      <c r="I254" s="5"/>
    </row>
    <row r="255" spans="1:9" x14ac:dyDescent="0.2">
      <c r="A255" s="1">
        <v>45962</v>
      </c>
      <c r="B255" s="5">
        <v>7.0960427746999999</v>
      </c>
      <c r="C255" s="5">
        <v>26.756505233999999</v>
      </c>
      <c r="D255" s="5">
        <v>3.2987302224000001</v>
      </c>
      <c r="E255" s="5">
        <v>34.208479785000002</v>
      </c>
      <c r="F255" s="5">
        <v>15.547283579</v>
      </c>
      <c r="G255" s="5">
        <v>24.038129164000001</v>
      </c>
      <c r="H255" s="5"/>
      <c r="I255" s="5"/>
    </row>
    <row r="256" spans="1:9" x14ac:dyDescent="0.2">
      <c r="A256" s="1">
        <v>45992</v>
      </c>
      <c r="B256" s="5">
        <v>7.1181394669999998</v>
      </c>
      <c r="C256" s="5">
        <v>26.872528812999999</v>
      </c>
      <c r="D256" s="5">
        <v>3.2966365854999999</v>
      </c>
      <c r="E256" s="5">
        <v>34.790608589999998</v>
      </c>
      <c r="F256" s="5">
        <v>15.679963737</v>
      </c>
      <c r="G256" s="5">
        <v>23.934074819999999</v>
      </c>
      <c r="H256" s="5"/>
      <c r="I256" s="5"/>
    </row>
    <row r="257" spans="1:8" x14ac:dyDescent="0.2">
      <c r="A257" s="1"/>
      <c r="B257" s="5"/>
      <c r="C257" s="5"/>
      <c r="D257" s="286"/>
      <c r="G257" s="30"/>
      <c r="H257" s="13"/>
    </row>
    <row r="258" spans="1:8" x14ac:dyDescent="0.2">
      <c r="A258" s="278" t="s">
        <v>1007</v>
      </c>
    </row>
    <row r="259" spans="1:8" x14ac:dyDescent="0.2">
      <c r="A259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261" spans="1:8" x14ac:dyDescent="0.2">
      <c r="A261" s="3"/>
      <c r="B261" s="4" t="s">
        <v>342</v>
      </c>
    </row>
    <row r="262" spans="1:8" x14ac:dyDescent="0.2">
      <c r="A262" s="13">
        <v>83</v>
      </c>
      <c r="B262">
        <v>0</v>
      </c>
    </row>
    <row r="263" spans="1:8" x14ac:dyDescent="0.2">
      <c r="A263" s="13">
        <v>83</v>
      </c>
      <c r="B263">
        <v>1</v>
      </c>
    </row>
  </sheetData>
  <phoneticPr fontId="27" type="noConversion"/>
  <hyperlinks>
    <hyperlink ref="A3" location="Contents!A1" display="Return to Contents" xr:uid="{82A6DCAA-D140-4E83-AD0D-41A40A0740E3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28918-5324-4A5F-B2E2-E4E465EAB7B8}">
  <sheetPr>
    <pageSetUpPr fitToPage="1"/>
  </sheetPr>
  <dimension ref="A1:Q263"/>
  <sheetViews>
    <sheetView zoomScale="90" zoomScaleNormal="90" workbookViewId="0"/>
  </sheetViews>
  <sheetFormatPr defaultRowHeight="12.75" x14ac:dyDescent="0.2"/>
  <cols>
    <col min="1" max="1" width="9.28515625" customWidth="1"/>
    <col min="16" max="16" width="28.28515625" customWidth="1"/>
    <col min="17" max="17" width="9.7109375" customWidth="1"/>
  </cols>
  <sheetData>
    <row r="1" spans="1:17" x14ac:dyDescent="0.2">
      <c r="K1" s="97"/>
      <c r="L1" s="97"/>
    </row>
    <row r="2" spans="1:17" ht="15.75" x14ac:dyDescent="0.25">
      <c r="A2" s="31" t="s">
        <v>977</v>
      </c>
      <c r="L2" s="97"/>
    </row>
    <row r="3" spans="1:17" x14ac:dyDescent="0.2">
      <c r="A3" s="16" t="s">
        <v>16</v>
      </c>
      <c r="L3" s="97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85" t="s">
        <v>643</v>
      </c>
      <c r="Q6" s="284" t="s">
        <v>681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78" t="s">
        <v>641</v>
      </c>
      <c r="Q7" s="284" t="s">
        <v>682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P8" s="178" t="s">
        <v>642</v>
      </c>
      <c r="Q8" s="284" t="s">
        <v>683</v>
      </c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P9" s="178" t="s">
        <v>680</v>
      </c>
      <c r="Q9" s="284" t="s">
        <v>684</v>
      </c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P10" s="178" t="s">
        <v>657</v>
      </c>
      <c r="Q10" s="284" t="s">
        <v>685</v>
      </c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P11" s="178" t="s">
        <v>6</v>
      </c>
      <c r="Q11" s="284" t="s">
        <v>686</v>
      </c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ht="15" x14ac:dyDescent="0.25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M16" s="424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3"/>
      <c r="C26" s="281"/>
      <c r="D26" s="281"/>
      <c r="E26" s="281"/>
    </row>
    <row r="27" spans="1:11" x14ac:dyDescent="0.2">
      <c r="A27" s="2"/>
      <c r="B27" s="26"/>
    </row>
    <row r="28" spans="1:11" x14ac:dyDescent="0.2">
      <c r="A28" s="4"/>
      <c r="B28" s="50" t="s">
        <v>643</v>
      </c>
      <c r="C28" s="60" t="s">
        <v>641</v>
      </c>
      <c r="D28" s="60" t="s">
        <v>642</v>
      </c>
      <c r="E28" s="60" t="s">
        <v>680</v>
      </c>
      <c r="F28" s="60" t="s">
        <v>657</v>
      </c>
      <c r="G28" s="60" t="s">
        <v>6</v>
      </c>
    </row>
    <row r="29" spans="1:11" x14ac:dyDescent="0.2">
      <c r="A29" s="1">
        <v>39083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</row>
    <row r="30" spans="1:11" x14ac:dyDescent="0.2">
      <c r="A30" s="1">
        <v>39114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/>
      <c r="I30" s="5"/>
    </row>
    <row r="31" spans="1:11" x14ac:dyDescent="0.2">
      <c r="A31" s="1">
        <v>39142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/>
      <c r="I31" s="5"/>
    </row>
    <row r="32" spans="1:11" x14ac:dyDescent="0.2">
      <c r="A32" s="1">
        <v>39173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/>
      <c r="I32" s="5"/>
    </row>
    <row r="33" spans="1:9" x14ac:dyDescent="0.2">
      <c r="A33" s="1">
        <v>39203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/>
      <c r="I33" s="5"/>
    </row>
    <row r="34" spans="1:9" x14ac:dyDescent="0.2">
      <c r="A34" s="1">
        <v>39234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/>
      <c r="I34" s="5"/>
    </row>
    <row r="35" spans="1:9" x14ac:dyDescent="0.2">
      <c r="A35" s="1">
        <v>39264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/>
      <c r="I35" s="5"/>
    </row>
    <row r="36" spans="1:9" x14ac:dyDescent="0.2">
      <c r="A36" s="1">
        <v>39295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/>
      <c r="I36" s="5"/>
    </row>
    <row r="37" spans="1:9" x14ac:dyDescent="0.2">
      <c r="A37" s="1">
        <v>39326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/>
      <c r="I37" s="5"/>
    </row>
    <row r="38" spans="1:9" x14ac:dyDescent="0.2">
      <c r="A38" s="1">
        <v>39356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/>
      <c r="I38" s="5"/>
    </row>
    <row r="39" spans="1:9" x14ac:dyDescent="0.2">
      <c r="A39" s="1">
        <v>39387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/>
      <c r="I39" s="5"/>
    </row>
    <row r="40" spans="1:9" x14ac:dyDescent="0.2">
      <c r="A40" s="1">
        <v>39417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/>
      <c r="I40" s="5"/>
    </row>
    <row r="41" spans="1:9" x14ac:dyDescent="0.2">
      <c r="A41" s="1">
        <v>39448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/>
      <c r="I41" s="5"/>
    </row>
    <row r="42" spans="1:9" x14ac:dyDescent="0.2">
      <c r="A42" s="1">
        <v>39479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/>
      <c r="I42" s="5"/>
    </row>
    <row r="43" spans="1:9" x14ac:dyDescent="0.2">
      <c r="A43" s="1">
        <v>39508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/>
      <c r="I43" s="5"/>
    </row>
    <row r="44" spans="1:9" x14ac:dyDescent="0.2">
      <c r="A44" s="1">
        <v>39539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/>
      <c r="I44" s="5"/>
    </row>
    <row r="45" spans="1:9" x14ac:dyDescent="0.2">
      <c r="A45" s="1">
        <v>39569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/>
      <c r="I45" s="5"/>
    </row>
    <row r="46" spans="1:9" x14ac:dyDescent="0.2">
      <c r="A46" s="1">
        <v>39600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/>
      <c r="I46" s="5"/>
    </row>
    <row r="47" spans="1:9" x14ac:dyDescent="0.2">
      <c r="A47" s="1">
        <v>39630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/>
      <c r="I47" s="5"/>
    </row>
    <row r="48" spans="1:9" x14ac:dyDescent="0.2">
      <c r="A48" s="1">
        <v>39661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/>
      <c r="I48" s="5"/>
    </row>
    <row r="49" spans="1:9" x14ac:dyDescent="0.2">
      <c r="A49" s="1">
        <v>39692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/>
      <c r="I49" s="5"/>
    </row>
    <row r="50" spans="1:9" x14ac:dyDescent="0.2">
      <c r="A50" s="1">
        <v>39722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/>
      <c r="I50" s="5"/>
    </row>
    <row r="51" spans="1:9" x14ac:dyDescent="0.2">
      <c r="A51" s="1">
        <v>39753</v>
      </c>
      <c r="B51" s="5">
        <v>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/>
      <c r="I51" s="5"/>
    </row>
    <row r="52" spans="1:9" x14ac:dyDescent="0.2">
      <c r="A52" s="1">
        <v>39783</v>
      </c>
      <c r="B52" s="5">
        <v>5.524196E-2</v>
      </c>
      <c r="C52" s="5">
        <v>0.90912190516000002</v>
      </c>
      <c r="D52" s="5">
        <v>0.21389673742000001</v>
      </c>
      <c r="E52" s="5">
        <v>4.5078044194000001E-2</v>
      </c>
      <c r="F52" s="5">
        <v>5.5121832257999999E-2</v>
      </c>
      <c r="G52" s="5">
        <v>1.9254184867999999</v>
      </c>
      <c r="H52" s="5"/>
      <c r="I52" s="5"/>
    </row>
    <row r="53" spans="1:9" x14ac:dyDescent="0.2">
      <c r="A53" s="1">
        <v>39814</v>
      </c>
      <c r="B53" s="5">
        <v>5.3400832581E-2</v>
      </c>
      <c r="C53" s="5">
        <v>0.90918593161000005</v>
      </c>
      <c r="D53" s="5">
        <v>0.19925302871</v>
      </c>
      <c r="E53" s="5">
        <v>3.9462605483999998E-2</v>
      </c>
      <c r="F53" s="5">
        <v>5.5922044838999999E-2</v>
      </c>
      <c r="G53" s="5">
        <v>1.9268562382000001</v>
      </c>
      <c r="H53" s="5"/>
      <c r="I53" s="5"/>
    </row>
    <row r="54" spans="1:9" x14ac:dyDescent="0.2">
      <c r="A54" s="1">
        <v>39845</v>
      </c>
      <c r="B54" s="5">
        <v>5.3031841785999997E-2</v>
      </c>
      <c r="C54" s="5">
        <v>0.91118451106999998</v>
      </c>
      <c r="D54" s="5">
        <v>0.20499386464</v>
      </c>
      <c r="E54" s="5">
        <v>4.0307560356999998E-2</v>
      </c>
      <c r="F54" s="5">
        <v>5.3877106786000002E-2</v>
      </c>
      <c r="G54" s="5">
        <v>1.9449806627999999</v>
      </c>
      <c r="H54" s="5"/>
      <c r="I54" s="5"/>
    </row>
    <row r="55" spans="1:9" x14ac:dyDescent="0.2">
      <c r="A55" s="1">
        <v>39873</v>
      </c>
      <c r="B55" s="5">
        <v>5.1495329355000001E-2</v>
      </c>
      <c r="C55" s="5">
        <v>0.90651455161000005</v>
      </c>
      <c r="D55" s="5">
        <v>0.20911629323</v>
      </c>
      <c r="E55" s="5">
        <v>4.256748129E-2</v>
      </c>
      <c r="F55" s="5">
        <v>5.4364725484000002E-2</v>
      </c>
      <c r="G55" s="5">
        <v>1.8901026751000001</v>
      </c>
      <c r="H55" s="5"/>
      <c r="I55" s="5"/>
    </row>
    <row r="56" spans="1:9" x14ac:dyDescent="0.2">
      <c r="A56" s="1">
        <v>39904</v>
      </c>
      <c r="B56" s="5">
        <v>5.2082756666999998E-2</v>
      </c>
      <c r="C56" s="5">
        <v>0.89283377633000005</v>
      </c>
      <c r="D56" s="5">
        <v>0.21107769867000001</v>
      </c>
      <c r="E56" s="5">
        <v>4.0456283000000003E-2</v>
      </c>
      <c r="F56" s="5">
        <v>5.2973215999999997E-2</v>
      </c>
      <c r="G56" s="5">
        <v>1.9109204248</v>
      </c>
      <c r="H56" s="5"/>
      <c r="I56" s="5"/>
    </row>
    <row r="57" spans="1:9" x14ac:dyDescent="0.2">
      <c r="A57" s="1">
        <v>39934</v>
      </c>
      <c r="B57" s="5">
        <v>4.9033312581000001E-2</v>
      </c>
      <c r="C57" s="5">
        <v>0.88274163580999998</v>
      </c>
      <c r="D57" s="5">
        <v>0.21907133677000001</v>
      </c>
      <c r="E57" s="5">
        <v>3.9701131935000002E-2</v>
      </c>
      <c r="F57" s="5">
        <v>5.1250954193999998E-2</v>
      </c>
      <c r="G57" s="5">
        <v>1.9039840335</v>
      </c>
      <c r="H57" s="5"/>
      <c r="I57" s="5"/>
    </row>
    <row r="58" spans="1:9" x14ac:dyDescent="0.2">
      <c r="A58" s="1">
        <v>39965</v>
      </c>
      <c r="B58" s="5">
        <v>4.7462854999999998E-2</v>
      </c>
      <c r="C58" s="5">
        <v>0.86827248933000001</v>
      </c>
      <c r="D58" s="5">
        <v>0.22710330567000001</v>
      </c>
      <c r="E58" s="5">
        <v>4.1541555666999998E-2</v>
      </c>
      <c r="F58" s="5">
        <v>4.9738021333000003E-2</v>
      </c>
      <c r="G58" s="5">
        <v>1.9033226679999999</v>
      </c>
      <c r="H58" s="5"/>
      <c r="I58" s="5"/>
    </row>
    <row r="59" spans="1:9" x14ac:dyDescent="0.2">
      <c r="A59" s="1">
        <v>39995</v>
      </c>
      <c r="B59" s="5">
        <v>4.6734987742000002E-2</v>
      </c>
      <c r="C59" s="5">
        <v>0.86070865128999996</v>
      </c>
      <c r="D59" s="5">
        <v>0.23900891452</v>
      </c>
      <c r="E59" s="5">
        <v>3.9272491290000003E-2</v>
      </c>
      <c r="F59" s="5">
        <v>4.8082136774000001E-2</v>
      </c>
      <c r="G59" s="5">
        <v>1.8777481600999999</v>
      </c>
      <c r="H59" s="5"/>
      <c r="I59" s="5"/>
    </row>
    <row r="60" spans="1:9" x14ac:dyDescent="0.2">
      <c r="A60" s="1">
        <v>40026</v>
      </c>
      <c r="B60" s="5">
        <v>4.5976638064999999E-2</v>
      </c>
      <c r="C60" s="5">
        <v>0.86802274999999995</v>
      </c>
      <c r="D60" s="5">
        <v>0.24253547871</v>
      </c>
      <c r="E60" s="5">
        <v>4.0042053548000001E-2</v>
      </c>
      <c r="F60" s="5">
        <v>4.8637217418999998E-2</v>
      </c>
      <c r="G60" s="5">
        <v>1.8658935672000001</v>
      </c>
      <c r="H60" s="5"/>
      <c r="I60" s="5"/>
    </row>
    <row r="61" spans="1:9" x14ac:dyDescent="0.2">
      <c r="A61" s="1">
        <v>40057</v>
      </c>
      <c r="B61" s="5">
        <v>4.7715588332999999E-2</v>
      </c>
      <c r="C61" s="5">
        <v>0.87764037733</v>
      </c>
      <c r="D61" s="5">
        <v>0.24862561233</v>
      </c>
      <c r="E61" s="5">
        <v>4.1717806667E-2</v>
      </c>
      <c r="F61" s="5">
        <v>4.9344613000000002E-2</v>
      </c>
      <c r="G61" s="5">
        <v>1.8893926316</v>
      </c>
      <c r="H61" s="5"/>
      <c r="I61" s="5"/>
    </row>
    <row r="62" spans="1:9" x14ac:dyDescent="0.2">
      <c r="A62" s="1">
        <v>40087</v>
      </c>
      <c r="B62" s="5">
        <v>4.8996690968000002E-2</v>
      </c>
      <c r="C62" s="5">
        <v>0.88295811741999997</v>
      </c>
      <c r="D62" s="5">
        <v>0.25173398289999999</v>
      </c>
      <c r="E62" s="5">
        <v>3.9881563548000001E-2</v>
      </c>
      <c r="F62" s="5">
        <v>4.7578183548000003E-2</v>
      </c>
      <c r="G62" s="5">
        <v>1.8691086226</v>
      </c>
      <c r="H62" s="5"/>
      <c r="I62" s="5"/>
    </row>
    <row r="63" spans="1:9" x14ac:dyDescent="0.2">
      <c r="A63" s="1">
        <v>40118</v>
      </c>
      <c r="B63" s="5">
        <v>5.1774346999999998E-2</v>
      </c>
      <c r="C63" s="5">
        <v>0.89519797800000001</v>
      </c>
      <c r="D63" s="5">
        <v>0.25550387133000002</v>
      </c>
      <c r="E63" s="5">
        <v>4.0164614332999997E-2</v>
      </c>
      <c r="F63" s="5">
        <v>4.8751402667000003E-2</v>
      </c>
      <c r="G63" s="5">
        <v>1.877872964</v>
      </c>
      <c r="H63" s="5"/>
      <c r="I63" s="5"/>
    </row>
    <row r="64" spans="1:9" x14ac:dyDescent="0.2">
      <c r="A64" s="1">
        <v>40148</v>
      </c>
      <c r="B64" s="5">
        <v>5.2208675805999999E-2</v>
      </c>
      <c r="C64" s="5">
        <v>0.88259097773999995</v>
      </c>
      <c r="D64" s="5">
        <v>0.25220292742</v>
      </c>
      <c r="E64" s="5">
        <v>4.2115570645000003E-2</v>
      </c>
      <c r="F64" s="5">
        <v>4.8721872903000001E-2</v>
      </c>
      <c r="G64" s="5">
        <v>1.8395943945</v>
      </c>
      <c r="H64" s="5"/>
      <c r="I64" s="5"/>
    </row>
    <row r="65" spans="1:9" x14ac:dyDescent="0.2">
      <c r="A65" s="1">
        <v>40179</v>
      </c>
      <c r="B65" s="5">
        <v>5.2886727097E-2</v>
      </c>
      <c r="C65" s="5">
        <v>0.89123857805999995</v>
      </c>
      <c r="D65" s="5">
        <v>0.24883105581000001</v>
      </c>
      <c r="E65" s="5">
        <v>4.0112130968000002E-2</v>
      </c>
      <c r="F65" s="5">
        <v>4.7137921612999997E-2</v>
      </c>
      <c r="G65" s="5">
        <v>1.8285901980999999</v>
      </c>
      <c r="H65" s="5"/>
      <c r="I65" s="5"/>
    </row>
    <row r="66" spans="1:9" x14ac:dyDescent="0.2">
      <c r="A66" s="1">
        <v>40210</v>
      </c>
      <c r="B66" s="5">
        <v>5.3836368214000001E-2</v>
      </c>
      <c r="C66" s="5">
        <v>0.91297426963999995</v>
      </c>
      <c r="D66" s="5">
        <v>0.27115561821</v>
      </c>
      <c r="E66" s="5">
        <v>3.9639344999999999E-2</v>
      </c>
      <c r="F66" s="5">
        <v>4.8132992856999998E-2</v>
      </c>
      <c r="G66" s="5">
        <v>1.8820225707</v>
      </c>
      <c r="H66" s="5"/>
      <c r="I66" s="5"/>
    </row>
    <row r="67" spans="1:9" x14ac:dyDescent="0.2">
      <c r="A67" s="1">
        <v>40238</v>
      </c>
      <c r="B67" s="5">
        <v>6.0172122903000003E-2</v>
      </c>
      <c r="C67" s="5">
        <v>0.91349266160999998</v>
      </c>
      <c r="D67" s="5">
        <v>0.28621732226000002</v>
      </c>
      <c r="E67" s="5">
        <v>4.1618602258000001E-2</v>
      </c>
      <c r="F67" s="5">
        <v>5.0004938710000002E-2</v>
      </c>
      <c r="G67" s="5">
        <v>1.9180084412</v>
      </c>
      <c r="H67" s="5"/>
      <c r="I67" s="5"/>
    </row>
    <row r="68" spans="1:9" x14ac:dyDescent="0.2">
      <c r="A68" s="1">
        <v>40269</v>
      </c>
      <c r="B68" s="5">
        <v>6.2679938332999993E-2</v>
      </c>
      <c r="C68" s="5">
        <v>0.90791985567</v>
      </c>
      <c r="D68" s="5">
        <v>0.29345183233</v>
      </c>
      <c r="E68" s="5">
        <v>4.1248251E-2</v>
      </c>
      <c r="F68" s="5">
        <v>4.8161894667000001E-2</v>
      </c>
      <c r="G68" s="5">
        <v>1.9178483764000001</v>
      </c>
      <c r="H68" s="5"/>
      <c r="I68" s="5"/>
    </row>
    <row r="69" spans="1:9" x14ac:dyDescent="0.2">
      <c r="A69" s="1">
        <v>40299</v>
      </c>
      <c r="B69" s="5">
        <v>6.8220238387000004E-2</v>
      </c>
      <c r="C69" s="5">
        <v>0.91641575742000003</v>
      </c>
      <c r="D69" s="5">
        <v>0.30865415581</v>
      </c>
      <c r="E69" s="5">
        <v>4.1156785484000001E-2</v>
      </c>
      <c r="F69" s="5">
        <v>4.7378299999999998E-2</v>
      </c>
      <c r="G69" s="5">
        <v>1.9113109823000001</v>
      </c>
      <c r="H69" s="5"/>
      <c r="I69" s="5"/>
    </row>
    <row r="70" spans="1:9" x14ac:dyDescent="0.2">
      <c r="A70" s="1">
        <v>40330</v>
      </c>
      <c r="B70" s="5">
        <v>7.6341174999999997E-2</v>
      </c>
      <c r="C70" s="5">
        <v>0.90979376300000003</v>
      </c>
      <c r="D70" s="5">
        <v>0.32381861432999998</v>
      </c>
      <c r="E70" s="5">
        <v>4.2147279000000003E-2</v>
      </c>
      <c r="F70" s="5">
        <v>4.5872329667E-2</v>
      </c>
      <c r="G70" s="5">
        <v>1.9037817376999999</v>
      </c>
      <c r="H70" s="5"/>
      <c r="I70" s="5"/>
    </row>
    <row r="71" spans="1:9" x14ac:dyDescent="0.2">
      <c r="A71" s="1">
        <v>40360</v>
      </c>
      <c r="B71" s="5">
        <v>8.1299628710000002E-2</v>
      </c>
      <c r="C71" s="5">
        <v>0.92302407934999997</v>
      </c>
      <c r="D71" s="5">
        <v>0.33269258323000001</v>
      </c>
      <c r="E71" s="5">
        <v>4.2728607097E-2</v>
      </c>
      <c r="F71" s="5">
        <v>4.4674184515999998E-2</v>
      </c>
      <c r="G71" s="5">
        <v>1.894681689</v>
      </c>
      <c r="H71" s="5"/>
      <c r="I71" s="5"/>
    </row>
    <row r="72" spans="1:9" x14ac:dyDescent="0.2">
      <c r="A72" s="1">
        <v>40391</v>
      </c>
      <c r="B72" s="5">
        <v>8.5076790644999997E-2</v>
      </c>
      <c r="C72" s="5">
        <v>0.92903720032000003</v>
      </c>
      <c r="D72" s="5">
        <v>0.34171325096999999</v>
      </c>
      <c r="E72" s="5">
        <v>4.2976223225999997E-2</v>
      </c>
      <c r="F72" s="5">
        <v>4.4678813870999999E-2</v>
      </c>
      <c r="G72" s="5">
        <v>1.9102161487</v>
      </c>
      <c r="H72" s="5"/>
      <c r="I72" s="5"/>
    </row>
    <row r="73" spans="1:9" x14ac:dyDescent="0.2">
      <c r="A73" s="1">
        <v>40422</v>
      </c>
      <c r="B73" s="5">
        <v>9.4285499999999994E-2</v>
      </c>
      <c r="C73" s="5">
        <v>0.93653413500000005</v>
      </c>
      <c r="D73" s="5">
        <v>0.35693093532999998</v>
      </c>
      <c r="E73" s="5">
        <v>4.3892785332999999E-2</v>
      </c>
      <c r="F73" s="5">
        <v>4.4138581667E-2</v>
      </c>
      <c r="G73" s="5">
        <v>1.939562206</v>
      </c>
      <c r="H73" s="5"/>
      <c r="I73" s="5"/>
    </row>
    <row r="74" spans="1:9" x14ac:dyDescent="0.2">
      <c r="A74" s="1">
        <v>40452</v>
      </c>
      <c r="B74" s="5">
        <v>0.10138224355</v>
      </c>
      <c r="C74" s="5">
        <v>0.95547903612999996</v>
      </c>
      <c r="D74" s="5">
        <v>0.35655928097</v>
      </c>
      <c r="E74" s="5">
        <v>4.3533574515999998E-2</v>
      </c>
      <c r="F74" s="5">
        <v>4.4438782581000001E-2</v>
      </c>
      <c r="G74" s="5">
        <v>1.9455124066</v>
      </c>
      <c r="H74" s="5"/>
      <c r="I74" s="5"/>
    </row>
    <row r="75" spans="1:9" x14ac:dyDescent="0.2">
      <c r="A75" s="1">
        <v>40483</v>
      </c>
      <c r="B75" s="5">
        <v>0.11767751832999999</v>
      </c>
      <c r="C75" s="5">
        <v>0.96994013700000004</v>
      </c>
      <c r="D75" s="5">
        <v>0.37020470900000002</v>
      </c>
      <c r="E75" s="5">
        <v>4.4439242667000001E-2</v>
      </c>
      <c r="F75" s="5">
        <v>4.5781805666999999E-2</v>
      </c>
      <c r="G75" s="5">
        <v>1.9392529360999999</v>
      </c>
      <c r="H75" s="5"/>
      <c r="I75" s="5"/>
    </row>
    <row r="76" spans="1:9" x14ac:dyDescent="0.2">
      <c r="A76" s="1">
        <v>40513</v>
      </c>
      <c r="B76" s="5">
        <v>0.13844002289999999</v>
      </c>
      <c r="C76" s="5">
        <v>0.97803569193999995</v>
      </c>
      <c r="D76" s="5">
        <v>0.35683746903000002</v>
      </c>
      <c r="E76" s="5">
        <v>4.3522793870999998E-2</v>
      </c>
      <c r="F76" s="5">
        <v>4.6101127419E-2</v>
      </c>
      <c r="G76" s="5">
        <v>1.9417503594000001</v>
      </c>
      <c r="H76" s="5"/>
      <c r="I76" s="5"/>
    </row>
    <row r="77" spans="1:9" x14ac:dyDescent="0.2">
      <c r="A77" s="1">
        <v>40544</v>
      </c>
      <c r="B77" s="5">
        <v>0.14130560613000001</v>
      </c>
      <c r="C77" s="5">
        <v>0.98443101968000002</v>
      </c>
      <c r="D77" s="5">
        <v>0.35363879741999998</v>
      </c>
      <c r="E77" s="5">
        <v>4.3926431613E-2</v>
      </c>
      <c r="F77" s="5">
        <v>4.5191662580999999E-2</v>
      </c>
      <c r="G77" s="5">
        <v>1.9028255466999999</v>
      </c>
      <c r="H77" s="5"/>
      <c r="I77" s="5"/>
    </row>
    <row r="78" spans="1:9" x14ac:dyDescent="0.2">
      <c r="A78" s="1">
        <v>40575</v>
      </c>
      <c r="B78" s="5">
        <v>0.15282028643000001</v>
      </c>
      <c r="C78" s="5">
        <v>0.90846200464000004</v>
      </c>
      <c r="D78" s="5">
        <v>0.36052832356999998</v>
      </c>
      <c r="E78" s="5">
        <v>4.4803151786000001E-2</v>
      </c>
      <c r="F78" s="5">
        <v>4.5192458929E-2</v>
      </c>
      <c r="G78" s="5">
        <v>1.8713092985999999</v>
      </c>
      <c r="H78" s="5"/>
      <c r="I78" s="5"/>
    </row>
    <row r="79" spans="1:9" x14ac:dyDescent="0.2">
      <c r="A79" s="1">
        <v>40603</v>
      </c>
      <c r="B79" s="5">
        <v>0.17278275355</v>
      </c>
      <c r="C79" s="5">
        <v>0.99908847000000001</v>
      </c>
      <c r="D79" s="5">
        <v>0.37237725161000002</v>
      </c>
      <c r="E79" s="5">
        <v>4.5403962903E-2</v>
      </c>
      <c r="F79" s="5">
        <v>4.5901953870999997E-2</v>
      </c>
      <c r="G79" s="5">
        <v>1.9823495222</v>
      </c>
      <c r="H79" s="5"/>
      <c r="I79" s="5"/>
    </row>
    <row r="80" spans="1:9" x14ac:dyDescent="0.2">
      <c r="A80" s="1">
        <v>40634</v>
      </c>
      <c r="B80" s="5">
        <v>0.18747038999999999</v>
      </c>
      <c r="C80" s="5">
        <v>0.99552243699999998</v>
      </c>
      <c r="D80" s="5">
        <v>0.36329708500000002</v>
      </c>
      <c r="E80" s="5">
        <v>4.5593580000000002E-2</v>
      </c>
      <c r="F80" s="5">
        <v>4.4159273999999998E-2</v>
      </c>
      <c r="G80" s="5">
        <v>1.9736156399</v>
      </c>
      <c r="H80" s="5"/>
      <c r="I80" s="5"/>
    </row>
    <row r="81" spans="1:9" x14ac:dyDescent="0.2">
      <c r="A81" s="1">
        <v>40664</v>
      </c>
      <c r="B81" s="5">
        <v>0.21094536774</v>
      </c>
      <c r="C81" s="5">
        <v>1.007063499</v>
      </c>
      <c r="D81" s="5">
        <v>0.37573226097000001</v>
      </c>
      <c r="E81" s="5">
        <v>4.6887249355000001E-2</v>
      </c>
      <c r="F81" s="5">
        <v>4.4970602258000002E-2</v>
      </c>
      <c r="G81" s="5">
        <v>1.9840262789000001</v>
      </c>
      <c r="H81" s="5"/>
      <c r="I81" s="5"/>
    </row>
    <row r="82" spans="1:9" x14ac:dyDescent="0.2">
      <c r="A82" s="1">
        <v>40695</v>
      </c>
      <c r="B82" s="5">
        <v>0.22836885167000001</v>
      </c>
      <c r="C82" s="5">
        <v>1.007987043</v>
      </c>
      <c r="D82" s="5">
        <v>0.39824229799999999</v>
      </c>
      <c r="E82" s="5">
        <v>4.6815571333000003E-2</v>
      </c>
      <c r="F82" s="5">
        <v>4.3018857333000003E-2</v>
      </c>
      <c r="G82" s="5">
        <v>1.9858402914</v>
      </c>
      <c r="H82" s="5"/>
      <c r="I82" s="5"/>
    </row>
    <row r="83" spans="1:9" x14ac:dyDescent="0.2">
      <c r="A83" s="1">
        <v>40725</v>
      </c>
      <c r="B83" s="5">
        <v>0.26126718774000002</v>
      </c>
      <c r="C83" s="5">
        <v>1.0157027684</v>
      </c>
      <c r="D83" s="5">
        <v>0.43898879354999998</v>
      </c>
      <c r="E83" s="5">
        <v>4.6802743548E-2</v>
      </c>
      <c r="F83" s="5">
        <v>4.1874328065000001E-2</v>
      </c>
      <c r="G83" s="5">
        <v>1.9714204205000001</v>
      </c>
      <c r="H83" s="5"/>
      <c r="I83" s="5"/>
    </row>
    <row r="84" spans="1:9" x14ac:dyDescent="0.2">
      <c r="A84" s="1">
        <v>40756</v>
      </c>
      <c r="B84" s="5">
        <v>0.29420441903</v>
      </c>
      <c r="C84" s="5">
        <v>1.0353050648</v>
      </c>
      <c r="D84" s="5">
        <v>0.45836587194</v>
      </c>
      <c r="E84" s="5">
        <v>4.9604424193999998E-2</v>
      </c>
      <c r="F84" s="5">
        <v>4.1206717097000002E-2</v>
      </c>
      <c r="G84" s="5">
        <v>1.9882743675000001</v>
      </c>
      <c r="H84" s="5"/>
      <c r="I84" s="5"/>
    </row>
    <row r="85" spans="1:9" x14ac:dyDescent="0.2">
      <c r="A85" s="1">
        <v>40787</v>
      </c>
      <c r="B85" s="5">
        <v>0.32817181966999998</v>
      </c>
      <c r="C85" s="5">
        <v>1.0473783112999999</v>
      </c>
      <c r="D85" s="5">
        <v>0.47679612332999999</v>
      </c>
      <c r="E85" s="5">
        <v>4.7496556332999998E-2</v>
      </c>
      <c r="F85" s="5">
        <v>4.0901233332999998E-2</v>
      </c>
      <c r="G85" s="5">
        <v>1.9983067569999999</v>
      </c>
      <c r="H85" s="5"/>
      <c r="I85" s="5"/>
    </row>
    <row r="86" spans="1:9" x14ac:dyDescent="0.2">
      <c r="A86" s="1">
        <v>40817</v>
      </c>
      <c r="B86" s="5">
        <v>0.35556534838999998</v>
      </c>
      <c r="C86" s="5">
        <v>1.0706782665000001</v>
      </c>
      <c r="D86" s="5">
        <v>0.50455455258000004</v>
      </c>
      <c r="E86" s="5">
        <v>4.7486112902999998E-2</v>
      </c>
      <c r="F86" s="5">
        <v>4.1820572903000001E-2</v>
      </c>
      <c r="G86" s="5">
        <v>2.0271989622</v>
      </c>
      <c r="H86" s="5"/>
      <c r="I86" s="5"/>
    </row>
    <row r="87" spans="1:9" x14ac:dyDescent="0.2">
      <c r="A87" s="1">
        <v>40848</v>
      </c>
      <c r="B87" s="5">
        <v>0.39738660666999998</v>
      </c>
      <c r="C87" s="5">
        <v>1.1024869363000001</v>
      </c>
      <c r="D87" s="5">
        <v>0.52517430932999998</v>
      </c>
      <c r="E87" s="5">
        <v>4.8925970667000003E-2</v>
      </c>
      <c r="F87" s="5">
        <v>4.3853529332999998E-2</v>
      </c>
      <c r="G87" s="5">
        <v>2.0489160429000002</v>
      </c>
      <c r="H87" s="5"/>
      <c r="I87" s="5"/>
    </row>
    <row r="88" spans="1:9" x14ac:dyDescent="0.2">
      <c r="A88" s="1">
        <v>40878</v>
      </c>
      <c r="B88" s="5">
        <v>0.42258856773999998</v>
      </c>
      <c r="C88" s="5">
        <v>1.1019415177</v>
      </c>
      <c r="D88" s="5">
        <v>0.54939433999999998</v>
      </c>
      <c r="E88" s="5">
        <v>4.8695741612999999E-2</v>
      </c>
      <c r="F88" s="5">
        <v>4.8092001613E-2</v>
      </c>
      <c r="G88" s="5">
        <v>2.0298476605000002</v>
      </c>
      <c r="H88" s="5"/>
      <c r="I88" s="5"/>
    </row>
    <row r="89" spans="1:9" x14ac:dyDescent="0.2">
      <c r="A89" s="1">
        <v>40909</v>
      </c>
      <c r="B89" s="5">
        <v>0.45269984194000001</v>
      </c>
      <c r="C89" s="5">
        <v>1.1175518583999999</v>
      </c>
      <c r="D89" s="5">
        <v>0.56160838064999996</v>
      </c>
      <c r="E89" s="5">
        <v>5.1076151935000001E-2</v>
      </c>
      <c r="F89" s="5">
        <v>4.5805641289999997E-2</v>
      </c>
      <c r="G89" s="5">
        <v>2.0477021974</v>
      </c>
      <c r="H89" s="5"/>
      <c r="I89" s="5"/>
    </row>
    <row r="90" spans="1:9" x14ac:dyDescent="0.2">
      <c r="A90" s="1">
        <v>40940</v>
      </c>
      <c r="B90" s="5">
        <v>0.47922921724</v>
      </c>
      <c r="C90" s="5">
        <v>1.1327090821000001</v>
      </c>
      <c r="D90" s="5">
        <v>0.57525897999999998</v>
      </c>
      <c r="E90" s="5">
        <v>5.2010006206999998E-2</v>
      </c>
      <c r="F90" s="5">
        <v>4.5556764138E-2</v>
      </c>
      <c r="G90" s="5">
        <v>2.0753435645999998</v>
      </c>
      <c r="H90" s="5"/>
      <c r="I90" s="5"/>
    </row>
    <row r="91" spans="1:9" x14ac:dyDescent="0.2">
      <c r="A91" s="1">
        <v>40969</v>
      </c>
      <c r="B91" s="5">
        <v>0.50382581612999999</v>
      </c>
      <c r="C91" s="5">
        <v>1.1439126897</v>
      </c>
      <c r="D91" s="5">
        <v>0.59519534774000005</v>
      </c>
      <c r="E91" s="5">
        <v>5.2901788710000001E-2</v>
      </c>
      <c r="F91" s="5">
        <v>4.4974109031999998E-2</v>
      </c>
      <c r="G91" s="5">
        <v>2.0437958807999999</v>
      </c>
      <c r="H91" s="5"/>
      <c r="I91" s="5"/>
    </row>
    <row r="92" spans="1:9" x14ac:dyDescent="0.2">
      <c r="A92" s="1">
        <v>41000</v>
      </c>
      <c r="B92" s="5">
        <v>0.54922459999999995</v>
      </c>
      <c r="C92" s="5">
        <v>1.1617900843</v>
      </c>
      <c r="D92" s="5">
        <v>0.63077433100000002</v>
      </c>
      <c r="E92" s="5">
        <v>5.2371171666999998E-2</v>
      </c>
      <c r="F92" s="5">
        <v>4.4959254667000001E-2</v>
      </c>
      <c r="G92" s="5">
        <v>2.0625997051999998</v>
      </c>
      <c r="H92" s="5"/>
      <c r="I92" s="5"/>
    </row>
    <row r="93" spans="1:9" x14ac:dyDescent="0.2">
      <c r="A93" s="1">
        <v>41030</v>
      </c>
      <c r="B93" s="5">
        <v>0.58321688064999999</v>
      </c>
      <c r="C93" s="5">
        <v>1.1684440389999999</v>
      </c>
      <c r="D93" s="5">
        <v>0.66307648289999999</v>
      </c>
      <c r="E93" s="5">
        <v>5.1227534839E-2</v>
      </c>
      <c r="F93" s="5">
        <v>4.4129389677000003E-2</v>
      </c>
      <c r="G93" s="5">
        <v>2.1182544012000002</v>
      </c>
      <c r="H93" s="5"/>
      <c r="I93" s="5"/>
    </row>
    <row r="94" spans="1:9" x14ac:dyDescent="0.2">
      <c r="A94" s="1">
        <v>41061</v>
      </c>
      <c r="B94" s="5">
        <v>0.60979356333000001</v>
      </c>
      <c r="C94" s="5">
        <v>1.1764231407000001</v>
      </c>
      <c r="D94" s="5">
        <v>0.68122723600000001</v>
      </c>
      <c r="E94" s="5">
        <v>5.2200100333000002E-2</v>
      </c>
      <c r="F94" s="5">
        <v>4.3403308000000002E-2</v>
      </c>
      <c r="G94" s="5">
        <v>2.1054230744</v>
      </c>
      <c r="H94" s="5"/>
      <c r="I94" s="5"/>
    </row>
    <row r="95" spans="1:9" x14ac:dyDescent="0.2">
      <c r="A95" s="1">
        <v>41091</v>
      </c>
      <c r="B95" s="5">
        <v>0.64171806452000002</v>
      </c>
      <c r="C95" s="5">
        <v>1.2012824868</v>
      </c>
      <c r="D95" s="5">
        <v>0.69822605838999996</v>
      </c>
      <c r="E95" s="5">
        <v>5.2895469355000002E-2</v>
      </c>
      <c r="F95" s="5">
        <v>4.3979061935000001E-2</v>
      </c>
      <c r="G95" s="5">
        <v>2.1262841827000001</v>
      </c>
      <c r="H95" s="5"/>
      <c r="I95" s="5"/>
    </row>
    <row r="96" spans="1:9" x14ac:dyDescent="0.2">
      <c r="A96" s="1">
        <v>41122</v>
      </c>
      <c r="B96" s="5">
        <v>0.68732928387000003</v>
      </c>
      <c r="C96" s="5">
        <v>1.2103493335</v>
      </c>
      <c r="D96" s="5">
        <v>0.72752913934999996</v>
      </c>
      <c r="E96" s="5">
        <v>5.613258871E-2</v>
      </c>
      <c r="F96" s="5">
        <v>4.3797232258000002E-2</v>
      </c>
      <c r="G96" s="5">
        <v>2.1233477890999999</v>
      </c>
      <c r="H96" s="5"/>
      <c r="I96" s="5"/>
    </row>
    <row r="97" spans="1:9" x14ac:dyDescent="0.2">
      <c r="A97" s="1">
        <v>41153</v>
      </c>
      <c r="B97" s="5">
        <v>0.69418024667</v>
      </c>
      <c r="C97" s="5">
        <v>1.2344506383</v>
      </c>
      <c r="D97" s="5">
        <v>0.75294309066999998</v>
      </c>
      <c r="E97" s="5">
        <v>5.7074844E-2</v>
      </c>
      <c r="F97" s="5">
        <v>4.4399464999999999E-2</v>
      </c>
      <c r="G97" s="5">
        <v>2.1350571828999998</v>
      </c>
      <c r="H97" s="5"/>
      <c r="I97" s="5"/>
    </row>
    <row r="98" spans="1:9" x14ac:dyDescent="0.2">
      <c r="A98" s="1">
        <v>41183</v>
      </c>
      <c r="B98" s="5">
        <v>0.73917149355</v>
      </c>
      <c r="C98" s="5">
        <v>1.2567687755000001</v>
      </c>
      <c r="D98" s="5">
        <v>0.77726363515999997</v>
      </c>
      <c r="E98" s="5">
        <v>5.7927762580999999E-2</v>
      </c>
      <c r="F98" s="5">
        <v>4.5849948065E-2</v>
      </c>
      <c r="G98" s="5">
        <v>2.2184376254</v>
      </c>
      <c r="H98" s="5"/>
      <c r="I98" s="5"/>
    </row>
    <row r="99" spans="1:9" x14ac:dyDescent="0.2">
      <c r="A99" s="1">
        <v>41214</v>
      </c>
      <c r="B99" s="5">
        <v>0.77467638667000005</v>
      </c>
      <c r="C99" s="5">
        <v>1.2803042256999999</v>
      </c>
      <c r="D99" s="5">
        <v>0.76393760833000002</v>
      </c>
      <c r="E99" s="5">
        <v>5.9586156332999997E-2</v>
      </c>
      <c r="F99" s="5">
        <v>4.6316258667000003E-2</v>
      </c>
      <c r="G99" s="5">
        <v>2.2318251626999999</v>
      </c>
      <c r="H99" s="5"/>
      <c r="I99" s="5"/>
    </row>
    <row r="100" spans="1:9" x14ac:dyDescent="0.2">
      <c r="A100" s="1">
        <v>41244</v>
      </c>
      <c r="B100" s="5">
        <v>0.80781649032000002</v>
      </c>
      <c r="C100" s="5">
        <v>1.2729054396999999</v>
      </c>
      <c r="D100" s="5">
        <v>0.79648865161000004</v>
      </c>
      <c r="E100" s="5">
        <v>5.9206794839000002E-2</v>
      </c>
      <c r="F100" s="5">
        <v>4.5358759677000003E-2</v>
      </c>
      <c r="G100" s="5">
        <v>2.1894159771999999</v>
      </c>
      <c r="H100" s="5"/>
      <c r="I100" s="5"/>
    </row>
    <row r="101" spans="1:9" x14ac:dyDescent="0.2">
      <c r="A101" s="1">
        <v>41275</v>
      </c>
      <c r="B101" s="5">
        <v>0.84293024516000004</v>
      </c>
      <c r="C101" s="5">
        <v>1.2731016852000001</v>
      </c>
      <c r="D101" s="5">
        <v>0.76629439742000005</v>
      </c>
      <c r="E101" s="5">
        <v>6.4501926774000004E-2</v>
      </c>
      <c r="F101" s="5">
        <v>4.8463557097000003E-2</v>
      </c>
      <c r="G101" s="5">
        <v>2.2068179348000001</v>
      </c>
      <c r="H101" s="5"/>
      <c r="I101" s="5"/>
    </row>
    <row r="102" spans="1:9" x14ac:dyDescent="0.2">
      <c r="A102" s="1">
        <v>41306</v>
      </c>
      <c r="B102" s="5">
        <v>0.88959345356999997</v>
      </c>
      <c r="C102" s="5">
        <v>1.2979863363999999</v>
      </c>
      <c r="D102" s="5">
        <v>0.80990841571000005</v>
      </c>
      <c r="E102" s="5">
        <v>6.6411429285999996E-2</v>
      </c>
      <c r="F102" s="5">
        <v>4.9307469286000001E-2</v>
      </c>
      <c r="G102" s="5">
        <v>2.1760498545</v>
      </c>
      <c r="H102" s="5"/>
      <c r="I102" s="5"/>
    </row>
    <row r="103" spans="1:9" x14ac:dyDescent="0.2">
      <c r="A103" s="1">
        <v>41334</v>
      </c>
      <c r="B103" s="5">
        <v>0.92842385160999996</v>
      </c>
      <c r="C103" s="5">
        <v>1.2989044000000001</v>
      </c>
      <c r="D103" s="5">
        <v>0.81703661097000002</v>
      </c>
      <c r="E103" s="5">
        <v>6.8488001290000003E-2</v>
      </c>
      <c r="F103" s="5">
        <v>4.8719434194000003E-2</v>
      </c>
      <c r="G103" s="5">
        <v>2.2668568642000002</v>
      </c>
      <c r="H103" s="5"/>
      <c r="I103" s="5"/>
    </row>
    <row r="104" spans="1:9" x14ac:dyDescent="0.2">
      <c r="A104" s="1">
        <v>41365</v>
      </c>
      <c r="B104" s="5">
        <v>0.94547405333000001</v>
      </c>
      <c r="C104" s="5">
        <v>1.3370992129999999</v>
      </c>
      <c r="D104" s="5">
        <v>0.82538361199999999</v>
      </c>
      <c r="E104" s="5">
        <v>7.0519281333000006E-2</v>
      </c>
      <c r="F104" s="5">
        <v>4.8453754332999997E-2</v>
      </c>
      <c r="G104" s="5">
        <v>2.2881670663999998</v>
      </c>
      <c r="H104" s="5"/>
      <c r="I104" s="5"/>
    </row>
    <row r="105" spans="1:9" x14ac:dyDescent="0.2">
      <c r="A105" s="1">
        <v>41395</v>
      </c>
      <c r="B105" s="5">
        <v>1.0072193677000001</v>
      </c>
      <c r="C105" s="5">
        <v>1.3520901731999999</v>
      </c>
      <c r="D105" s="5">
        <v>0.84245701355000002</v>
      </c>
      <c r="E105" s="5">
        <v>7.4329023871000002E-2</v>
      </c>
      <c r="F105" s="5">
        <v>4.6998651289999999E-2</v>
      </c>
      <c r="G105" s="5">
        <v>2.2861649852000001</v>
      </c>
      <c r="H105" s="5"/>
      <c r="I105" s="5"/>
    </row>
    <row r="106" spans="1:9" x14ac:dyDescent="0.2">
      <c r="A106" s="1">
        <v>41426</v>
      </c>
      <c r="B106" s="5">
        <v>1.0602003467000001</v>
      </c>
      <c r="C106" s="5">
        <v>1.3511825197</v>
      </c>
      <c r="D106" s="5">
        <v>0.85457163599999997</v>
      </c>
      <c r="E106" s="5">
        <v>7.7811397667000001E-2</v>
      </c>
      <c r="F106" s="5">
        <v>4.6106005333000001E-2</v>
      </c>
      <c r="G106" s="5">
        <v>2.2796468460999999</v>
      </c>
      <c r="H106" s="5"/>
      <c r="I106" s="5"/>
    </row>
    <row r="107" spans="1:9" x14ac:dyDescent="0.2">
      <c r="A107" s="1">
        <v>41456</v>
      </c>
      <c r="B107" s="5">
        <v>1.091642429</v>
      </c>
      <c r="C107" s="5">
        <v>1.3735639905999999</v>
      </c>
      <c r="D107" s="5">
        <v>0.90629618032000003</v>
      </c>
      <c r="E107" s="5">
        <v>9.0644708709999994E-2</v>
      </c>
      <c r="F107" s="5">
        <v>4.5779607742000003E-2</v>
      </c>
      <c r="G107" s="5">
        <v>2.2831802869</v>
      </c>
      <c r="H107" s="5"/>
      <c r="I107" s="5"/>
    </row>
    <row r="108" spans="1:9" x14ac:dyDescent="0.2">
      <c r="A108" s="1">
        <v>41487</v>
      </c>
      <c r="B108" s="5">
        <v>1.1101951065</v>
      </c>
      <c r="C108" s="5">
        <v>1.3898736955</v>
      </c>
      <c r="D108" s="5">
        <v>0.94459786000000001</v>
      </c>
      <c r="E108" s="5">
        <v>9.2387512258000001E-2</v>
      </c>
      <c r="F108" s="5">
        <v>4.5525480968E-2</v>
      </c>
      <c r="G108" s="5">
        <v>2.3385184988000001</v>
      </c>
      <c r="H108" s="5"/>
      <c r="I108" s="5"/>
    </row>
    <row r="109" spans="1:9" x14ac:dyDescent="0.2">
      <c r="A109" s="1">
        <v>41518</v>
      </c>
      <c r="B109" s="5">
        <v>1.1391757899999999</v>
      </c>
      <c r="C109" s="5">
        <v>1.4203530373</v>
      </c>
      <c r="D109" s="5">
        <v>0.96576121566999995</v>
      </c>
      <c r="E109" s="5">
        <v>8.9607911999999998E-2</v>
      </c>
      <c r="F109" s="5">
        <v>4.4366789667000001E-2</v>
      </c>
      <c r="G109" s="5">
        <v>2.3485295612999999</v>
      </c>
      <c r="H109" s="5"/>
      <c r="I109" s="5"/>
    </row>
    <row r="110" spans="1:9" x14ac:dyDescent="0.2">
      <c r="A110" s="1">
        <v>41548</v>
      </c>
      <c r="B110" s="5">
        <v>1.1312669128999999</v>
      </c>
      <c r="C110" s="5">
        <v>1.4446674523</v>
      </c>
      <c r="D110" s="5">
        <v>0.97680333128999997</v>
      </c>
      <c r="E110" s="5">
        <v>8.8941957742000005E-2</v>
      </c>
      <c r="F110" s="5">
        <v>4.6957428709999999E-2</v>
      </c>
      <c r="G110" s="5">
        <v>2.374221468</v>
      </c>
      <c r="H110" s="5"/>
      <c r="I110" s="5"/>
    </row>
    <row r="111" spans="1:9" x14ac:dyDescent="0.2">
      <c r="A111" s="1">
        <v>41579</v>
      </c>
      <c r="B111" s="5">
        <v>1.1508822133000001</v>
      </c>
      <c r="C111" s="5">
        <v>1.4180440983</v>
      </c>
      <c r="D111" s="5">
        <v>1.0097653443000001</v>
      </c>
      <c r="E111" s="5">
        <v>9.2289236332999999E-2</v>
      </c>
      <c r="F111" s="5">
        <v>4.6560904666999997E-2</v>
      </c>
      <c r="G111" s="5">
        <v>2.3626244603000002</v>
      </c>
      <c r="H111" s="5"/>
      <c r="I111" s="5"/>
    </row>
    <row r="112" spans="1:9" x14ac:dyDescent="0.2">
      <c r="A112" s="1">
        <v>41609</v>
      </c>
      <c r="B112" s="5">
        <v>1.2191067355</v>
      </c>
      <c r="C112" s="5">
        <v>1.4578411147999999</v>
      </c>
      <c r="D112" s="5">
        <v>0.96030905710000003</v>
      </c>
      <c r="E112" s="5">
        <v>9.1559858386999995E-2</v>
      </c>
      <c r="F112" s="5">
        <v>4.6969917742000003E-2</v>
      </c>
      <c r="G112" s="5">
        <v>2.3252807902999999</v>
      </c>
      <c r="H112" s="5"/>
      <c r="I112" s="5"/>
    </row>
    <row r="113" spans="1:9" x14ac:dyDescent="0.2">
      <c r="A113" s="1">
        <v>41640</v>
      </c>
      <c r="B113" s="5">
        <v>1.2424698258</v>
      </c>
      <c r="C113" s="5">
        <v>1.4960202231999999</v>
      </c>
      <c r="D113" s="5">
        <v>0.96503931613000005</v>
      </c>
      <c r="E113" s="5">
        <v>9.2159490644999995E-2</v>
      </c>
      <c r="F113" s="5">
        <v>4.6717543548E-2</v>
      </c>
      <c r="G113" s="5">
        <v>2.3839404614999999</v>
      </c>
      <c r="H113" s="5"/>
      <c r="I113" s="5"/>
    </row>
    <row r="114" spans="1:9" x14ac:dyDescent="0.2">
      <c r="A114" s="1">
        <v>41671</v>
      </c>
      <c r="B114" s="5">
        <v>1.2851178071</v>
      </c>
      <c r="C114" s="5">
        <v>1.5255640568</v>
      </c>
      <c r="D114" s="5">
        <v>0.98012300357000004</v>
      </c>
      <c r="E114" s="5">
        <v>9.5108717856999994E-2</v>
      </c>
      <c r="F114" s="5">
        <v>4.7897690713999998E-2</v>
      </c>
      <c r="G114" s="5">
        <v>2.3691120539999999</v>
      </c>
      <c r="H114" s="5"/>
      <c r="I114" s="5"/>
    </row>
    <row r="115" spans="1:9" x14ac:dyDescent="0.2">
      <c r="A115" s="1">
        <v>41699</v>
      </c>
      <c r="B115" s="5">
        <v>1.3090508484000001</v>
      </c>
      <c r="C115" s="5">
        <v>1.5616038967999999</v>
      </c>
      <c r="D115" s="5">
        <v>1.0025775355</v>
      </c>
      <c r="E115" s="5">
        <v>9.5537460323000006E-2</v>
      </c>
      <c r="F115" s="5">
        <v>4.8566504838999998E-2</v>
      </c>
      <c r="G115" s="5">
        <v>2.4212008147000001</v>
      </c>
      <c r="H115" s="5"/>
      <c r="I115" s="5"/>
    </row>
    <row r="116" spans="1:9" x14ac:dyDescent="0.2">
      <c r="A116" s="1">
        <v>41730</v>
      </c>
      <c r="B116" s="5">
        <v>1.37919079</v>
      </c>
      <c r="C116" s="5">
        <v>1.5861778200000001</v>
      </c>
      <c r="D116" s="5">
        <v>1.03168832</v>
      </c>
      <c r="E116" s="5">
        <v>9.7169608667000001E-2</v>
      </c>
      <c r="F116" s="5">
        <v>4.8428236333000002E-2</v>
      </c>
      <c r="G116" s="5">
        <v>2.4159486267000001</v>
      </c>
      <c r="H116" s="5"/>
      <c r="I116" s="5"/>
    </row>
    <row r="117" spans="1:9" x14ac:dyDescent="0.2">
      <c r="A117" s="1">
        <v>41760</v>
      </c>
      <c r="B117" s="5">
        <v>1.3878122451999999</v>
      </c>
      <c r="C117" s="5">
        <v>1.6008684097000001</v>
      </c>
      <c r="D117" s="5">
        <v>1.0628342032</v>
      </c>
      <c r="E117" s="5">
        <v>9.9414379354999999E-2</v>
      </c>
      <c r="F117" s="5">
        <v>4.7878126128999998E-2</v>
      </c>
      <c r="G117" s="5">
        <v>2.5007170984</v>
      </c>
      <c r="H117" s="5"/>
      <c r="I117" s="5"/>
    </row>
    <row r="118" spans="1:9" x14ac:dyDescent="0.2">
      <c r="A118" s="1">
        <v>41791</v>
      </c>
      <c r="B118" s="5">
        <v>1.4549133732999999</v>
      </c>
      <c r="C118" s="5">
        <v>1.6066698233000001</v>
      </c>
      <c r="D118" s="5">
        <v>1.1183163957</v>
      </c>
      <c r="E118" s="5">
        <v>9.9605022000000001E-2</v>
      </c>
      <c r="F118" s="5">
        <v>4.8900210999999999E-2</v>
      </c>
      <c r="G118" s="5">
        <v>2.5096075352999998</v>
      </c>
      <c r="H118" s="5"/>
      <c r="I118" s="5"/>
    </row>
    <row r="119" spans="1:9" x14ac:dyDescent="0.2">
      <c r="A119" s="1">
        <v>41821</v>
      </c>
      <c r="B119" s="5">
        <v>1.4993583903000001</v>
      </c>
      <c r="C119" s="5">
        <v>1.6567488387</v>
      </c>
      <c r="D119" s="5">
        <v>1.1437519165000001</v>
      </c>
      <c r="E119" s="5">
        <v>0.10305716677</v>
      </c>
      <c r="F119" s="5">
        <v>4.8087552903E-2</v>
      </c>
      <c r="G119" s="5">
        <v>2.5361635659999999</v>
      </c>
      <c r="H119" s="5"/>
      <c r="I119" s="5"/>
    </row>
    <row r="120" spans="1:9" x14ac:dyDescent="0.2">
      <c r="A120" s="1">
        <v>41852</v>
      </c>
      <c r="B120" s="5">
        <v>1.5164979064999999</v>
      </c>
      <c r="C120" s="5">
        <v>1.6950557677</v>
      </c>
      <c r="D120" s="5">
        <v>1.1608459303000001</v>
      </c>
      <c r="E120" s="5">
        <v>0.10699485129</v>
      </c>
      <c r="F120" s="5">
        <v>4.8658600968000003E-2</v>
      </c>
      <c r="G120" s="5">
        <v>2.5583674796000002</v>
      </c>
      <c r="H120" s="5"/>
      <c r="I120" s="5"/>
    </row>
    <row r="121" spans="1:9" x14ac:dyDescent="0.2">
      <c r="A121" s="1">
        <v>41883</v>
      </c>
      <c r="B121" s="5">
        <v>1.5244507866999999</v>
      </c>
      <c r="C121" s="5">
        <v>1.6850816333</v>
      </c>
      <c r="D121" s="5">
        <v>1.213980568</v>
      </c>
      <c r="E121" s="5">
        <v>0.11008215333</v>
      </c>
      <c r="F121" s="5">
        <v>4.8805131666999998E-2</v>
      </c>
      <c r="G121" s="5">
        <v>2.5884832402</v>
      </c>
      <c r="H121" s="5"/>
      <c r="I121" s="5"/>
    </row>
    <row r="122" spans="1:9" x14ac:dyDescent="0.2">
      <c r="A122" s="1">
        <v>41913</v>
      </c>
      <c r="B122" s="5">
        <v>1.5571699097</v>
      </c>
      <c r="C122" s="5">
        <v>1.7619590323000001</v>
      </c>
      <c r="D122" s="5">
        <v>1.2136850852000001</v>
      </c>
      <c r="E122" s="5">
        <v>0.11517259516</v>
      </c>
      <c r="F122" s="5">
        <v>4.9098561935E-2</v>
      </c>
      <c r="G122" s="5">
        <v>2.6246365167999999</v>
      </c>
      <c r="H122" s="5"/>
      <c r="I122" s="5"/>
    </row>
    <row r="123" spans="1:9" x14ac:dyDescent="0.2">
      <c r="A123" s="1">
        <v>41944</v>
      </c>
      <c r="B123" s="5">
        <v>1.5977393033</v>
      </c>
      <c r="C123" s="5">
        <v>1.8179236533000001</v>
      </c>
      <c r="D123" s="5">
        <v>1.2195411757000001</v>
      </c>
      <c r="E123" s="5">
        <v>0.117462396</v>
      </c>
      <c r="F123" s="5">
        <v>4.9157798332999998E-2</v>
      </c>
      <c r="G123" s="5">
        <v>2.6033799355</v>
      </c>
      <c r="H123" s="5"/>
      <c r="I123" s="5"/>
    </row>
    <row r="124" spans="1:9" x14ac:dyDescent="0.2">
      <c r="A124" s="1">
        <v>41974</v>
      </c>
      <c r="B124" s="5">
        <v>1.6834880161000001</v>
      </c>
      <c r="C124" s="5">
        <v>1.8288305064999999</v>
      </c>
      <c r="D124" s="5">
        <v>1.2614140925999999</v>
      </c>
      <c r="E124" s="5">
        <v>0.11805580452</v>
      </c>
      <c r="F124" s="5">
        <v>4.9216946451999997E-2</v>
      </c>
      <c r="G124" s="5">
        <v>2.6378274871</v>
      </c>
      <c r="H124" s="5"/>
      <c r="I124" s="5"/>
    </row>
    <row r="125" spans="1:9" x14ac:dyDescent="0.2">
      <c r="A125" s="1">
        <v>42005</v>
      </c>
      <c r="B125" s="5">
        <v>1.6744993774000001</v>
      </c>
      <c r="C125" s="5">
        <v>1.7258017419</v>
      </c>
      <c r="D125" s="5">
        <v>1.2218240093999999</v>
      </c>
      <c r="E125" s="5">
        <v>0.12832370194000001</v>
      </c>
      <c r="F125" s="5">
        <v>4.9034994515999998E-2</v>
      </c>
      <c r="G125" s="5">
        <v>2.6234418533000001</v>
      </c>
      <c r="H125" s="5"/>
      <c r="I125" s="5"/>
    </row>
    <row r="126" spans="1:9" x14ac:dyDescent="0.2">
      <c r="A126" s="1">
        <v>42036</v>
      </c>
      <c r="B126" s="5">
        <v>1.7033912178999999</v>
      </c>
      <c r="C126" s="5">
        <v>1.8393702643000001</v>
      </c>
      <c r="D126" s="5">
        <v>1.2121988406999999</v>
      </c>
      <c r="E126" s="5">
        <v>0.13338941606999999</v>
      </c>
      <c r="F126" s="5">
        <v>4.8546093929E-2</v>
      </c>
      <c r="G126" s="5">
        <v>2.6156665468</v>
      </c>
      <c r="H126" s="5"/>
      <c r="I126" s="5"/>
    </row>
    <row r="127" spans="1:9" x14ac:dyDescent="0.2">
      <c r="A127" s="1">
        <v>42064</v>
      </c>
      <c r="B127" s="5">
        <v>1.7159648452</v>
      </c>
      <c r="C127" s="5">
        <v>1.9167385548</v>
      </c>
      <c r="D127" s="5">
        <v>1.2204622345</v>
      </c>
      <c r="E127" s="5">
        <v>0.13440417064999999</v>
      </c>
      <c r="F127" s="5">
        <v>4.8059797741999997E-2</v>
      </c>
      <c r="G127" s="5">
        <v>2.6531214360000002</v>
      </c>
      <c r="H127" s="5"/>
      <c r="I127" s="5"/>
    </row>
    <row r="128" spans="1:9" x14ac:dyDescent="0.2">
      <c r="A128" s="1">
        <v>42095</v>
      </c>
      <c r="B128" s="5">
        <v>1.6673435866999999</v>
      </c>
      <c r="C128" s="5">
        <v>1.9413695467000001</v>
      </c>
      <c r="D128" s="5">
        <v>1.2015620373</v>
      </c>
      <c r="E128" s="5">
        <v>0.14456915067000001</v>
      </c>
      <c r="F128" s="5">
        <v>4.7344120332999999E-2</v>
      </c>
      <c r="G128" s="5">
        <v>2.6322439924999999</v>
      </c>
      <c r="H128" s="5"/>
      <c r="I128" s="5"/>
    </row>
    <row r="129" spans="1:9" x14ac:dyDescent="0.2">
      <c r="A129" s="1">
        <v>42125</v>
      </c>
      <c r="B129" s="5">
        <v>1.6336366710000001</v>
      </c>
      <c r="C129" s="5">
        <v>1.9350428710000001</v>
      </c>
      <c r="D129" s="5">
        <v>1.2312850842</v>
      </c>
      <c r="E129" s="5">
        <v>0.14574173452</v>
      </c>
      <c r="F129" s="5">
        <v>4.5125110322999998E-2</v>
      </c>
      <c r="G129" s="5">
        <v>2.5958572852000001</v>
      </c>
      <c r="H129" s="5"/>
      <c r="I129" s="5"/>
    </row>
    <row r="130" spans="1:9" x14ac:dyDescent="0.2">
      <c r="A130" s="1">
        <v>42156</v>
      </c>
      <c r="B130" s="5">
        <v>1.5816641667</v>
      </c>
      <c r="C130" s="5">
        <v>1.9293768867000001</v>
      </c>
      <c r="D130" s="5">
        <v>1.2372285863000001</v>
      </c>
      <c r="E130" s="5">
        <v>0.14519297867</v>
      </c>
      <c r="F130" s="5">
        <v>4.5187758000000001E-2</v>
      </c>
      <c r="G130" s="5">
        <v>2.5492862034999999</v>
      </c>
      <c r="H130" s="5"/>
      <c r="I130" s="5"/>
    </row>
    <row r="131" spans="1:9" x14ac:dyDescent="0.2">
      <c r="A131" s="1">
        <v>42186</v>
      </c>
      <c r="B131" s="5">
        <v>1.5845330161</v>
      </c>
      <c r="C131" s="5">
        <v>1.9026621871</v>
      </c>
      <c r="D131" s="5">
        <v>1.2327060423</v>
      </c>
      <c r="E131" s="5">
        <v>0.14118145226000001</v>
      </c>
      <c r="F131" s="5">
        <v>4.4195510323000002E-2</v>
      </c>
      <c r="G131" s="5">
        <v>2.5114658144000002</v>
      </c>
      <c r="H131" s="5"/>
      <c r="I131" s="5"/>
    </row>
    <row r="132" spans="1:9" x14ac:dyDescent="0.2">
      <c r="A132" s="1">
        <v>42217</v>
      </c>
      <c r="B132" s="5">
        <v>1.5262666839000001</v>
      </c>
      <c r="C132" s="5">
        <v>1.940791471</v>
      </c>
      <c r="D132" s="5">
        <v>1.2118515676999999</v>
      </c>
      <c r="E132" s="5">
        <v>0.13840055097000001</v>
      </c>
      <c r="F132" s="5">
        <v>4.3183362581000001E-2</v>
      </c>
      <c r="G132" s="5">
        <v>2.4999664648</v>
      </c>
      <c r="H132" s="5"/>
      <c r="I132" s="5"/>
    </row>
    <row r="133" spans="1:9" x14ac:dyDescent="0.2">
      <c r="A133" s="1">
        <v>42248</v>
      </c>
      <c r="B133" s="5">
        <v>1.5115440067000001</v>
      </c>
      <c r="C133" s="5">
        <v>1.9637447067</v>
      </c>
      <c r="D133" s="5">
        <v>1.185677745</v>
      </c>
      <c r="E133" s="5">
        <v>0.13907609200000001</v>
      </c>
      <c r="F133" s="5">
        <v>4.3323467999999997E-2</v>
      </c>
      <c r="G133" s="5">
        <v>2.4923649198</v>
      </c>
      <c r="H133" s="5"/>
      <c r="I133" s="5"/>
    </row>
    <row r="134" spans="1:9" x14ac:dyDescent="0.2">
      <c r="A134" s="1">
        <v>42278</v>
      </c>
      <c r="B134" s="5">
        <v>1.5063228323</v>
      </c>
      <c r="C134" s="5">
        <v>1.9492994935000001</v>
      </c>
      <c r="D134" s="5">
        <v>1.1944314410000001</v>
      </c>
      <c r="E134" s="5">
        <v>0.14086188516000001</v>
      </c>
      <c r="F134" s="5">
        <v>4.2462190968000003E-2</v>
      </c>
      <c r="G134" s="5">
        <v>2.4830209453999998</v>
      </c>
      <c r="H134" s="5"/>
      <c r="I134" s="5"/>
    </row>
    <row r="135" spans="1:9" x14ac:dyDescent="0.2">
      <c r="A135" s="1">
        <v>42309</v>
      </c>
      <c r="B135" s="5">
        <v>1.4757051400000001</v>
      </c>
      <c r="C135" s="5">
        <v>1.9905635233000001</v>
      </c>
      <c r="D135" s="5">
        <v>1.2023109027000001</v>
      </c>
      <c r="E135" s="5">
        <v>0.13991640866999999</v>
      </c>
      <c r="F135" s="5">
        <v>4.3164688333000002E-2</v>
      </c>
      <c r="G135" s="5">
        <v>2.4275343476</v>
      </c>
      <c r="H135" s="5"/>
      <c r="I135" s="5"/>
    </row>
    <row r="136" spans="1:9" x14ac:dyDescent="0.2">
      <c r="A136" s="1">
        <v>42339</v>
      </c>
      <c r="B136" s="5">
        <v>1.4788614710000001</v>
      </c>
      <c r="C136" s="5">
        <v>1.8733620484</v>
      </c>
      <c r="D136" s="5">
        <v>1.1719710816</v>
      </c>
      <c r="E136" s="5">
        <v>0.1436698971</v>
      </c>
      <c r="F136" s="5">
        <v>4.3711261612999999E-2</v>
      </c>
      <c r="G136" s="5">
        <v>2.4292967753000001</v>
      </c>
      <c r="H136" s="5"/>
      <c r="I136" s="5"/>
    </row>
    <row r="137" spans="1:9" x14ac:dyDescent="0.2">
      <c r="A137" s="1">
        <v>42370</v>
      </c>
      <c r="B137" s="5">
        <v>1.4411758354999999</v>
      </c>
      <c r="C137" s="5">
        <v>1.9522227258</v>
      </c>
      <c r="D137" s="5">
        <v>1.13921432</v>
      </c>
      <c r="E137" s="5">
        <v>0.13078603128999999</v>
      </c>
      <c r="F137" s="5">
        <v>4.3682358065000003E-2</v>
      </c>
      <c r="G137" s="5">
        <v>2.3880353726000001</v>
      </c>
      <c r="H137" s="5"/>
      <c r="I137" s="5"/>
    </row>
    <row r="138" spans="1:9" x14ac:dyDescent="0.2">
      <c r="A138" s="1">
        <v>42401</v>
      </c>
      <c r="B138" s="5">
        <v>1.3922769069000001</v>
      </c>
      <c r="C138" s="5">
        <v>1.9941387240999999</v>
      </c>
      <c r="D138" s="5">
        <v>1.1364512099999999</v>
      </c>
      <c r="E138" s="5">
        <v>0.12880623759000001</v>
      </c>
      <c r="F138" s="5">
        <v>4.2392831034000003E-2</v>
      </c>
      <c r="G138" s="5">
        <v>2.3124944683000002</v>
      </c>
      <c r="H138" s="5"/>
      <c r="I138" s="5"/>
    </row>
    <row r="139" spans="1:9" x14ac:dyDescent="0.2">
      <c r="A139" s="1">
        <v>42430</v>
      </c>
      <c r="B139" s="5">
        <v>1.3445166323</v>
      </c>
      <c r="C139" s="5">
        <v>2.0082435355000001</v>
      </c>
      <c r="D139" s="5">
        <v>1.1280391942000001</v>
      </c>
      <c r="E139" s="5">
        <v>0.12692700644999999</v>
      </c>
      <c r="F139" s="5">
        <v>3.9895495484000003E-2</v>
      </c>
      <c r="G139" s="5">
        <v>2.3357383244999999</v>
      </c>
      <c r="H139" s="5"/>
      <c r="I139" s="5"/>
    </row>
    <row r="140" spans="1:9" x14ac:dyDescent="0.2">
      <c r="A140" s="1">
        <v>42461</v>
      </c>
      <c r="B140" s="5">
        <v>1.3126062533</v>
      </c>
      <c r="C140" s="5">
        <v>2.0120471932999999</v>
      </c>
      <c r="D140" s="5">
        <v>1.0580130387</v>
      </c>
      <c r="E140" s="5">
        <v>0.12082255833</v>
      </c>
      <c r="F140" s="5">
        <v>3.9788162666999999E-2</v>
      </c>
      <c r="G140" s="5">
        <v>2.2716922414999998</v>
      </c>
      <c r="H140" s="5"/>
      <c r="I140" s="5"/>
    </row>
    <row r="141" spans="1:9" x14ac:dyDescent="0.2">
      <c r="A141" s="1">
        <v>42491</v>
      </c>
      <c r="B141" s="5">
        <v>1.2552775225999999</v>
      </c>
      <c r="C141" s="5">
        <v>2.0105895031999999</v>
      </c>
      <c r="D141" s="5">
        <v>1.0631418197</v>
      </c>
      <c r="E141" s="5">
        <v>0.12123675355000001</v>
      </c>
      <c r="F141" s="5">
        <v>3.8851618386999999E-2</v>
      </c>
      <c r="G141" s="5">
        <v>2.2503479867</v>
      </c>
      <c r="H141" s="5"/>
      <c r="I141" s="5"/>
    </row>
    <row r="142" spans="1:9" x14ac:dyDescent="0.2">
      <c r="A142" s="1">
        <v>42522</v>
      </c>
      <c r="B142" s="5">
        <v>1.2246957033000001</v>
      </c>
      <c r="C142" s="5">
        <v>2.0201710767000001</v>
      </c>
      <c r="D142" s="5">
        <v>1.0430321739999999</v>
      </c>
      <c r="E142" s="5">
        <v>0.118960228</v>
      </c>
      <c r="F142" s="5">
        <v>3.7820657666999997E-2</v>
      </c>
      <c r="G142" s="5">
        <v>2.2122147806000001</v>
      </c>
      <c r="H142" s="5"/>
      <c r="I142" s="5"/>
    </row>
    <row r="143" spans="1:9" x14ac:dyDescent="0.2">
      <c r="A143" s="1">
        <v>42552</v>
      </c>
      <c r="B143" s="5">
        <v>1.1993405419000001</v>
      </c>
      <c r="C143" s="5">
        <v>2.0525473871000002</v>
      </c>
      <c r="D143" s="5">
        <v>1.0443261794000001</v>
      </c>
      <c r="E143" s="5">
        <v>0.11203568128999999</v>
      </c>
      <c r="F143" s="5">
        <v>3.7227727418999997E-2</v>
      </c>
      <c r="G143" s="5">
        <v>2.2145824488999999</v>
      </c>
      <c r="H143" s="5"/>
      <c r="I143" s="5"/>
    </row>
    <row r="144" spans="1:9" x14ac:dyDescent="0.2">
      <c r="A144" s="1">
        <v>42583</v>
      </c>
      <c r="B144" s="5">
        <v>1.1757578742000001</v>
      </c>
      <c r="C144" s="5">
        <v>2.0743560032000001</v>
      </c>
      <c r="D144" s="5">
        <v>0.99666527160999996</v>
      </c>
      <c r="E144" s="5">
        <v>0.11258085645</v>
      </c>
      <c r="F144" s="5">
        <v>3.7496051613E-2</v>
      </c>
      <c r="G144" s="5">
        <v>2.2171702398000002</v>
      </c>
      <c r="H144" s="5"/>
      <c r="I144" s="5"/>
    </row>
    <row r="145" spans="1:9" x14ac:dyDescent="0.2">
      <c r="A145" s="1">
        <v>42614</v>
      </c>
      <c r="B145" s="5">
        <v>1.1802459967000001</v>
      </c>
      <c r="C145" s="5">
        <v>2.0642309299999999</v>
      </c>
      <c r="D145" s="5">
        <v>0.98563883799999996</v>
      </c>
      <c r="E145" s="5">
        <v>0.109966734</v>
      </c>
      <c r="F145" s="5">
        <v>3.7720779667E-2</v>
      </c>
      <c r="G145" s="5">
        <v>2.2052449743000002</v>
      </c>
      <c r="H145" s="5"/>
      <c r="I145" s="5"/>
    </row>
    <row r="146" spans="1:9" x14ac:dyDescent="0.2">
      <c r="A146" s="1">
        <v>42644</v>
      </c>
      <c r="B146" s="5">
        <v>1.1727082451999999</v>
      </c>
      <c r="C146" s="5">
        <v>2.1147827419</v>
      </c>
      <c r="D146" s="5">
        <v>1.0571980203</v>
      </c>
      <c r="E146" s="5">
        <v>0.10622138065</v>
      </c>
      <c r="F146" s="5">
        <v>3.8592387096999997E-2</v>
      </c>
      <c r="G146" s="5">
        <v>2.2144945066999999</v>
      </c>
      <c r="H146" s="5"/>
      <c r="I146" s="5"/>
    </row>
    <row r="147" spans="1:9" x14ac:dyDescent="0.2">
      <c r="A147" s="1">
        <v>42675</v>
      </c>
      <c r="B147" s="5">
        <v>1.1677329267000001</v>
      </c>
      <c r="C147" s="5">
        <v>2.1362819866999998</v>
      </c>
      <c r="D147" s="5">
        <v>1.0474486359999999</v>
      </c>
      <c r="E147" s="5">
        <v>0.107874701</v>
      </c>
      <c r="F147" s="5">
        <v>3.8843411000000001E-2</v>
      </c>
      <c r="G147" s="5">
        <v>2.2103277761000002</v>
      </c>
      <c r="H147" s="5"/>
      <c r="I147" s="5"/>
    </row>
    <row r="148" spans="1:9" x14ac:dyDescent="0.2">
      <c r="A148" s="1">
        <v>42705</v>
      </c>
      <c r="B148" s="5">
        <v>1.1691661935</v>
      </c>
      <c r="C148" s="5">
        <v>2.1399677097000001</v>
      </c>
      <c r="D148" s="5">
        <v>0.95528435064999995</v>
      </c>
      <c r="E148" s="5">
        <v>0.10676279645</v>
      </c>
      <c r="F148" s="5">
        <v>3.8584532258000001E-2</v>
      </c>
      <c r="G148" s="5">
        <v>2.1511536111999998</v>
      </c>
      <c r="H148" s="5"/>
      <c r="I148" s="5"/>
    </row>
    <row r="149" spans="1:9" x14ac:dyDescent="0.2">
      <c r="A149" s="1">
        <v>42736</v>
      </c>
      <c r="B149" s="5">
        <v>1.1759497193999999</v>
      </c>
      <c r="C149" s="5">
        <v>2.1672462709999998</v>
      </c>
      <c r="D149" s="5">
        <v>0.99553152902999997</v>
      </c>
      <c r="E149" s="5">
        <v>0.10944940774</v>
      </c>
      <c r="F149" s="5">
        <v>3.9037810644999997E-2</v>
      </c>
      <c r="G149" s="5">
        <v>2.1173494440999998</v>
      </c>
      <c r="H149" s="5"/>
      <c r="I149" s="5"/>
    </row>
    <row r="150" spans="1:9" x14ac:dyDescent="0.2">
      <c r="A150" s="1">
        <v>42767</v>
      </c>
      <c r="B150" s="5">
        <v>1.1961980821</v>
      </c>
      <c r="C150" s="5">
        <v>2.2735003856999998</v>
      </c>
      <c r="D150" s="5">
        <v>1.0449170707</v>
      </c>
      <c r="E150" s="5">
        <v>0.10927710429</v>
      </c>
      <c r="F150" s="5">
        <v>3.9886990714000002E-2</v>
      </c>
      <c r="G150" s="5">
        <v>2.1777826411999999</v>
      </c>
      <c r="H150" s="5"/>
      <c r="I150" s="5"/>
    </row>
    <row r="151" spans="1:9" x14ac:dyDescent="0.2">
      <c r="A151" s="1">
        <v>42795</v>
      </c>
      <c r="B151" s="5">
        <v>1.1910128902999999</v>
      </c>
      <c r="C151" s="5">
        <v>2.2917074580999999</v>
      </c>
      <c r="D151" s="5">
        <v>1.0349067976999999</v>
      </c>
      <c r="E151" s="5">
        <v>0.10788152581</v>
      </c>
      <c r="F151" s="5">
        <v>3.8608676452000001E-2</v>
      </c>
      <c r="G151" s="5">
        <v>2.2034418810999998</v>
      </c>
      <c r="H151" s="5"/>
      <c r="I151" s="5"/>
    </row>
    <row r="152" spans="1:9" x14ac:dyDescent="0.2">
      <c r="A152" s="1">
        <v>42826</v>
      </c>
      <c r="B152" s="5">
        <v>1.17328118</v>
      </c>
      <c r="C152" s="5">
        <v>2.3177549232999999</v>
      </c>
      <c r="D152" s="5">
        <v>1.0587887976999999</v>
      </c>
      <c r="E152" s="5">
        <v>0.10667804633</v>
      </c>
      <c r="F152" s="5">
        <v>3.8083665332999998E-2</v>
      </c>
      <c r="G152" s="5">
        <v>2.2171309751999999</v>
      </c>
      <c r="H152" s="5"/>
      <c r="I152" s="5"/>
    </row>
    <row r="153" spans="1:9" x14ac:dyDescent="0.2">
      <c r="A153" s="1">
        <v>42856</v>
      </c>
      <c r="B153" s="5">
        <v>1.1777923774000001</v>
      </c>
      <c r="C153" s="5">
        <v>2.4142675194000001</v>
      </c>
      <c r="D153" s="5">
        <v>1.0468143103000001</v>
      </c>
      <c r="E153" s="5">
        <v>0.10742093515999999</v>
      </c>
      <c r="F153" s="5">
        <v>3.6624881290000001E-2</v>
      </c>
      <c r="G153" s="5">
        <v>2.2108967728</v>
      </c>
      <c r="H153" s="5"/>
      <c r="I153" s="5"/>
    </row>
    <row r="154" spans="1:9" x14ac:dyDescent="0.2">
      <c r="A154" s="1">
        <v>42887</v>
      </c>
      <c r="B154" s="5">
        <v>1.1688114999999999</v>
      </c>
      <c r="C154" s="5">
        <v>2.4377542467</v>
      </c>
      <c r="D154" s="5">
        <v>1.0419349689999999</v>
      </c>
      <c r="E154" s="5">
        <v>0.107742092</v>
      </c>
      <c r="F154" s="5">
        <v>3.7122371666999998E-2</v>
      </c>
      <c r="G154" s="5">
        <v>2.2251447201999999</v>
      </c>
      <c r="H154" s="5"/>
      <c r="I154" s="5"/>
    </row>
    <row r="155" spans="1:9" x14ac:dyDescent="0.2">
      <c r="A155" s="1">
        <v>42917</v>
      </c>
      <c r="B155" s="5">
        <v>1.1675178644999999</v>
      </c>
      <c r="C155" s="5">
        <v>2.4701889870999998</v>
      </c>
      <c r="D155" s="5">
        <v>1.0594128300000001</v>
      </c>
      <c r="E155" s="5">
        <v>0.11179552645</v>
      </c>
      <c r="F155" s="5">
        <v>3.6624792902999997E-2</v>
      </c>
      <c r="G155" s="5">
        <v>2.2222008635999999</v>
      </c>
      <c r="H155" s="5"/>
      <c r="I155" s="5"/>
    </row>
    <row r="156" spans="1:9" x14ac:dyDescent="0.2">
      <c r="A156" s="1">
        <v>42948</v>
      </c>
      <c r="B156" s="5">
        <v>1.0483875194000001</v>
      </c>
      <c r="C156" s="5">
        <v>2.5188605839</v>
      </c>
      <c r="D156" s="5">
        <v>1.0975930441999999</v>
      </c>
      <c r="E156" s="5">
        <v>0.11278751838999999</v>
      </c>
      <c r="F156" s="5">
        <v>3.6310419677000001E-2</v>
      </c>
      <c r="G156" s="5">
        <v>2.2614993107000001</v>
      </c>
      <c r="H156" s="5"/>
      <c r="I156" s="5"/>
    </row>
    <row r="157" spans="1:9" x14ac:dyDescent="0.2">
      <c r="A157" s="1">
        <v>42979</v>
      </c>
      <c r="B157" s="5">
        <v>1.1707535632999999</v>
      </c>
      <c r="C157" s="5">
        <v>2.6257021733000001</v>
      </c>
      <c r="D157" s="5">
        <v>1.1121399937000001</v>
      </c>
      <c r="E157" s="5">
        <v>0.11176651667</v>
      </c>
      <c r="F157" s="5">
        <v>3.7188192666999999E-2</v>
      </c>
      <c r="G157" s="5">
        <v>2.2810481809000001</v>
      </c>
      <c r="H157" s="5"/>
      <c r="I157" s="5"/>
    </row>
    <row r="158" spans="1:9" x14ac:dyDescent="0.2">
      <c r="A158" s="1">
        <v>43009</v>
      </c>
      <c r="B158" s="5">
        <v>1.2515120871000001</v>
      </c>
      <c r="C158" s="5">
        <v>2.7637643999999999</v>
      </c>
      <c r="D158" s="5">
        <v>1.1895605271</v>
      </c>
      <c r="E158" s="5">
        <v>0.11725950774</v>
      </c>
      <c r="F158" s="5">
        <v>3.7030941290000001E-2</v>
      </c>
      <c r="G158" s="5">
        <v>2.3197845593999999</v>
      </c>
      <c r="H158" s="5"/>
      <c r="I158" s="5"/>
    </row>
    <row r="159" spans="1:9" x14ac:dyDescent="0.2">
      <c r="A159" s="1">
        <v>43040</v>
      </c>
      <c r="B159" s="5">
        <v>1.2865040700000001</v>
      </c>
      <c r="C159" s="5">
        <v>2.8560371</v>
      </c>
      <c r="D159" s="5">
        <v>1.1995472213</v>
      </c>
      <c r="E159" s="5">
        <v>0.11812048367</v>
      </c>
      <c r="F159" s="5">
        <v>3.7198448000000002E-2</v>
      </c>
      <c r="G159" s="5">
        <v>2.3809785078000001</v>
      </c>
      <c r="H159" s="5"/>
      <c r="I159" s="5"/>
    </row>
    <row r="160" spans="1:9" x14ac:dyDescent="0.2">
      <c r="A160" s="1">
        <v>43070</v>
      </c>
      <c r="B160" s="5">
        <v>1.3072867871</v>
      </c>
      <c r="C160" s="5">
        <v>2.9143790355000001</v>
      </c>
      <c r="D160" s="5">
        <v>1.1803716396999999</v>
      </c>
      <c r="E160" s="5">
        <v>0.11611884161</v>
      </c>
      <c r="F160" s="5">
        <v>3.7610961613000003E-2</v>
      </c>
      <c r="G160" s="5">
        <v>2.3501674064000002</v>
      </c>
      <c r="H160" s="5"/>
      <c r="I160" s="5"/>
    </row>
    <row r="161" spans="1:9" x14ac:dyDescent="0.2">
      <c r="A161" s="1">
        <v>43101</v>
      </c>
      <c r="B161" s="5">
        <v>1.2623778065</v>
      </c>
      <c r="C161" s="5">
        <v>2.9077310097</v>
      </c>
      <c r="D161" s="5">
        <v>1.1793236</v>
      </c>
      <c r="E161" s="5">
        <v>0.11282916226</v>
      </c>
      <c r="F161" s="5">
        <v>3.6854182258000003E-2</v>
      </c>
      <c r="G161" s="5">
        <v>2.3574330914999999</v>
      </c>
      <c r="H161" s="5"/>
      <c r="I161" s="5"/>
    </row>
    <row r="162" spans="1:9" x14ac:dyDescent="0.2">
      <c r="A162" s="1">
        <v>43132</v>
      </c>
      <c r="B162" s="5">
        <v>1.2526982392999999</v>
      </c>
      <c r="C162" s="5">
        <v>3.0794750142999998</v>
      </c>
      <c r="D162" s="5">
        <v>1.1779425135999999</v>
      </c>
      <c r="E162" s="5">
        <v>0.11383418714</v>
      </c>
      <c r="F162" s="5">
        <v>3.7806390714E-2</v>
      </c>
      <c r="G162" s="5">
        <v>2.393396874</v>
      </c>
      <c r="H162" s="5"/>
      <c r="I162" s="5"/>
    </row>
    <row r="163" spans="1:9" x14ac:dyDescent="0.2">
      <c r="A163" s="1">
        <v>43160</v>
      </c>
      <c r="B163" s="5">
        <v>1.2817725194</v>
      </c>
      <c r="C163" s="5">
        <v>3.2393392741999998</v>
      </c>
      <c r="D163" s="5">
        <v>1.1644960039000001</v>
      </c>
      <c r="E163" s="5">
        <v>0.1148979029</v>
      </c>
      <c r="F163" s="5">
        <v>3.7002478387E-2</v>
      </c>
      <c r="G163" s="5">
        <v>2.41260801</v>
      </c>
      <c r="H163" s="5"/>
      <c r="I163" s="5"/>
    </row>
    <row r="164" spans="1:9" x14ac:dyDescent="0.2">
      <c r="A164" s="1">
        <v>43191</v>
      </c>
      <c r="B164" s="5">
        <v>1.2939353033000001</v>
      </c>
      <c r="C164" s="5">
        <v>3.2981825200000001</v>
      </c>
      <c r="D164" s="5">
        <v>1.2284961147</v>
      </c>
      <c r="E164" s="5">
        <v>0.11967259433000001</v>
      </c>
      <c r="F164" s="5">
        <v>3.6859023999999997E-2</v>
      </c>
      <c r="G164" s="5">
        <v>2.4173516503000001</v>
      </c>
      <c r="H164" s="5"/>
      <c r="I164" s="5"/>
    </row>
    <row r="165" spans="1:9" x14ac:dyDescent="0.2">
      <c r="A165" s="1">
        <v>43221</v>
      </c>
      <c r="B165" s="5">
        <v>1.2904655581</v>
      </c>
      <c r="C165" s="5">
        <v>3.3149443968000001</v>
      </c>
      <c r="D165" s="5">
        <v>1.2499876655</v>
      </c>
      <c r="E165" s="5">
        <v>0.11942110742000001</v>
      </c>
      <c r="F165" s="5">
        <v>3.7286107096999997E-2</v>
      </c>
      <c r="G165" s="5">
        <v>2.3876597184000001</v>
      </c>
      <c r="H165" s="5"/>
      <c r="I165" s="5"/>
    </row>
    <row r="166" spans="1:9" x14ac:dyDescent="0.2">
      <c r="A166" s="1">
        <v>43252</v>
      </c>
      <c r="B166" s="5">
        <v>1.3301412533000001</v>
      </c>
      <c r="C166" s="5">
        <v>3.4240221399999999</v>
      </c>
      <c r="D166" s="5">
        <v>1.2367936230000001</v>
      </c>
      <c r="E166" s="5">
        <v>0.119853826</v>
      </c>
      <c r="F166" s="5">
        <v>3.6156149667000002E-2</v>
      </c>
      <c r="G166" s="5">
        <v>2.3787917613</v>
      </c>
      <c r="H166" s="5"/>
      <c r="I166" s="5"/>
    </row>
    <row r="167" spans="1:9" x14ac:dyDescent="0.2">
      <c r="A167" s="1">
        <v>43282</v>
      </c>
      <c r="B167" s="5">
        <v>1.3075679129</v>
      </c>
      <c r="C167" s="5">
        <v>3.5010056258</v>
      </c>
      <c r="D167" s="5">
        <v>1.2787870332</v>
      </c>
      <c r="E167" s="5">
        <v>0.13285116999999999</v>
      </c>
      <c r="F167" s="5">
        <v>3.5832690644999998E-2</v>
      </c>
      <c r="G167" s="5">
        <v>2.3831343426</v>
      </c>
      <c r="H167" s="5"/>
      <c r="I167" s="5"/>
    </row>
    <row r="168" spans="1:9" x14ac:dyDescent="0.2">
      <c r="A168" s="1">
        <v>43313</v>
      </c>
      <c r="B168" s="5">
        <v>1.329236329</v>
      </c>
      <c r="C168" s="5">
        <v>3.6860734709999998</v>
      </c>
      <c r="D168" s="5">
        <v>1.3032233281000001</v>
      </c>
      <c r="E168" s="5">
        <v>0.13974238257999999</v>
      </c>
      <c r="F168" s="5">
        <v>3.6525797742000002E-2</v>
      </c>
      <c r="G168" s="5">
        <v>2.5168795342000001</v>
      </c>
      <c r="H168" s="5"/>
      <c r="I168" s="5"/>
    </row>
    <row r="169" spans="1:9" x14ac:dyDescent="0.2">
      <c r="A169" s="1">
        <v>43344</v>
      </c>
      <c r="B169" s="5">
        <v>1.3633739199999999</v>
      </c>
      <c r="C169" s="5">
        <v>3.7732005033</v>
      </c>
      <c r="D169" s="5">
        <v>1.3674301163</v>
      </c>
      <c r="E169" s="5">
        <v>0.142172092</v>
      </c>
      <c r="F169" s="5">
        <v>3.6097560333000003E-2</v>
      </c>
      <c r="G169" s="5">
        <v>2.4943710885999999</v>
      </c>
      <c r="H169" s="5"/>
      <c r="I169" s="5"/>
    </row>
    <row r="170" spans="1:9" x14ac:dyDescent="0.2">
      <c r="A170" s="1">
        <v>43374</v>
      </c>
      <c r="B170" s="5">
        <v>1.3162242742000001</v>
      </c>
      <c r="C170" s="5">
        <v>3.8858565871000001</v>
      </c>
      <c r="D170" s="5">
        <v>1.4000605696999999</v>
      </c>
      <c r="E170" s="5">
        <v>0.14743568676999999</v>
      </c>
      <c r="F170" s="5">
        <v>3.7180913870999997E-2</v>
      </c>
      <c r="G170" s="5">
        <v>2.4907297925999998</v>
      </c>
      <c r="H170" s="5"/>
      <c r="I170" s="5"/>
    </row>
    <row r="171" spans="1:9" x14ac:dyDescent="0.2">
      <c r="A171" s="1">
        <v>43405</v>
      </c>
      <c r="B171" s="5">
        <v>1.3718870032999999</v>
      </c>
      <c r="C171" s="5">
        <v>3.9676604232999999</v>
      </c>
      <c r="D171" s="5">
        <v>1.3876176403</v>
      </c>
      <c r="E171" s="5">
        <v>0.14099960133</v>
      </c>
      <c r="F171" s="5">
        <v>3.8879647667E-2</v>
      </c>
      <c r="G171" s="5">
        <v>2.5560592830000002</v>
      </c>
      <c r="H171" s="5"/>
      <c r="I171" s="5"/>
    </row>
    <row r="172" spans="1:9" x14ac:dyDescent="0.2">
      <c r="A172" s="1">
        <v>43435</v>
      </c>
      <c r="B172" s="5">
        <v>1.3922358419</v>
      </c>
      <c r="C172" s="5">
        <v>4.0235888258000001</v>
      </c>
      <c r="D172" s="5">
        <v>1.4106702554999999</v>
      </c>
      <c r="E172" s="5">
        <v>0.13991610161000001</v>
      </c>
      <c r="F172" s="5">
        <v>3.9509949032000002E-2</v>
      </c>
      <c r="G172" s="5">
        <v>2.5621715002999998</v>
      </c>
      <c r="H172" s="5"/>
      <c r="I172" s="5"/>
    </row>
    <row r="173" spans="1:9" x14ac:dyDescent="0.2">
      <c r="A173" s="1">
        <v>43466</v>
      </c>
      <c r="B173" s="5">
        <v>1.3499966065</v>
      </c>
      <c r="C173" s="5">
        <v>4.0008252839000003</v>
      </c>
      <c r="D173" s="5">
        <v>1.4098190326</v>
      </c>
      <c r="E173" s="5">
        <v>0.13617565644999999</v>
      </c>
      <c r="F173" s="5">
        <v>3.8585174194000003E-2</v>
      </c>
      <c r="G173" s="5">
        <v>2.5236125667999998</v>
      </c>
      <c r="H173" s="5"/>
      <c r="I173" s="5"/>
    </row>
    <row r="174" spans="1:9" x14ac:dyDescent="0.2">
      <c r="A174" s="1">
        <v>43497</v>
      </c>
      <c r="B174" s="5">
        <v>1.3544004214000001</v>
      </c>
      <c r="C174" s="5">
        <v>4.0853445464</v>
      </c>
      <c r="D174" s="5">
        <v>1.3408979331999999</v>
      </c>
      <c r="E174" s="5">
        <v>0.13114307250000001</v>
      </c>
      <c r="F174" s="5">
        <v>3.8439174286000001E-2</v>
      </c>
      <c r="G174" s="5">
        <v>2.4975398807000002</v>
      </c>
      <c r="H174" s="5"/>
      <c r="I174" s="5"/>
    </row>
    <row r="175" spans="1:9" x14ac:dyDescent="0.2">
      <c r="A175" s="1">
        <v>43525</v>
      </c>
      <c r="B175" s="5">
        <v>1.3406064128999999</v>
      </c>
      <c r="C175" s="5">
        <v>4.1267192516</v>
      </c>
      <c r="D175" s="5">
        <v>1.3998376852000001</v>
      </c>
      <c r="E175" s="5">
        <v>0.12589406418999999</v>
      </c>
      <c r="F175" s="5">
        <v>3.7638379031999999E-2</v>
      </c>
      <c r="G175" s="5">
        <v>2.4727573414999999</v>
      </c>
      <c r="H175" s="5"/>
      <c r="I175" s="5"/>
    </row>
    <row r="176" spans="1:9" x14ac:dyDescent="0.2">
      <c r="A176" s="1">
        <v>43556</v>
      </c>
      <c r="B176" s="5">
        <v>1.3692692366999999</v>
      </c>
      <c r="C176" s="5">
        <v>4.20946452</v>
      </c>
      <c r="D176" s="5">
        <v>1.402786182</v>
      </c>
      <c r="E176" s="5">
        <v>0.14059118933</v>
      </c>
      <c r="F176" s="5">
        <v>3.6450618333E-2</v>
      </c>
      <c r="G176" s="5">
        <v>2.5460226291999999</v>
      </c>
      <c r="H176" s="5"/>
      <c r="I176" s="5"/>
    </row>
    <row r="177" spans="1:9" x14ac:dyDescent="0.2">
      <c r="A177" s="1">
        <v>43586</v>
      </c>
      <c r="B177" s="5">
        <v>1.3615179677</v>
      </c>
      <c r="C177" s="5">
        <v>4.2875112193999998</v>
      </c>
      <c r="D177" s="5">
        <v>1.4047795106000001</v>
      </c>
      <c r="E177" s="5">
        <v>0.14096977064999999</v>
      </c>
      <c r="F177" s="5">
        <v>3.4126264194E-2</v>
      </c>
      <c r="G177" s="5">
        <v>2.5359499182</v>
      </c>
      <c r="H177" s="5"/>
      <c r="I177" s="5"/>
    </row>
    <row r="178" spans="1:9" x14ac:dyDescent="0.2">
      <c r="A178" s="1">
        <v>43617</v>
      </c>
      <c r="B178" s="5">
        <v>1.3748182366999999</v>
      </c>
      <c r="C178" s="5">
        <v>4.30525103</v>
      </c>
      <c r="D178" s="5">
        <v>1.4335672882999999</v>
      </c>
      <c r="E178" s="5">
        <v>0.14392941167000001</v>
      </c>
      <c r="F178" s="5">
        <v>3.5490730333000001E-2</v>
      </c>
      <c r="G178" s="5">
        <v>2.5458390470999999</v>
      </c>
      <c r="H178" s="5"/>
      <c r="I178" s="5"/>
    </row>
    <row r="179" spans="1:9" x14ac:dyDescent="0.2">
      <c r="A179" s="1">
        <v>43647</v>
      </c>
      <c r="B179" s="5">
        <v>1.3810783289999999</v>
      </c>
      <c r="C179" s="5">
        <v>4.3655779903000003</v>
      </c>
      <c r="D179" s="5">
        <v>1.4529753952</v>
      </c>
      <c r="E179" s="5">
        <v>0.16278677257999999</v>
      </c>
      <c r="F179" s="5">
        <v>3.6344371612999998E-2</v>
      </c>
      <c r="G179" s="5">
        <v>2.5231106419999998</v>
      </c>
      <c r="H179" s="5"/>
      <c r="I179" s="5"/>
    </row>
    <row r="180" spans="1:9" x14ac:dyDescent="0.2">
      <c r="A180" s="1">
        <v>43678</v>
      </c>
      <c r="B180" s="5">
        <v>1.3628062000000001</v>
      </c>
      <c r="C180" s="5">
        <v>4.4920852226000001</v>
      </c>
      <c r="D180" s="5">
        <v>1.4857702381</v>
      </c>
      <c r="E180" s="5">
        <v>0.16656915</v>
      </c>
      <c r="F180" s="5">
        <v>3.5537676129000002E-2</v>
      </c>
      <c r="G180" s="5">
        <v>2.5162325671999999</v>
      </c>
      <c r="H180" s="5"/>
      <c r="I180" s="5"/>
    </row>
    <row r="181" spans="1:9" x14ac:dyDescent="0.2">
      <c r="A181" s="1">
        <v>43709</v>
      </c>
      <c r="B181" s="5">
        <v>1.4039423499999999</v>
      </c>
      <c r="C181" s="5">
        <v>4.5749713966999996</v>
      </c>
      <c r="D181" s="5">
        <v>1.451566379</v>
      </c>
      <c r="E181" s="5">
        <v>0.16963008967000001</v>
      </c>
      <c r="F181" s="5">
        <v>3.5882923333E-2</v>
      </c>
      <c r="G181" s="5">
        <v>2.5885102260999999</v>
      </c>
      <c r="H181" s="5"/>
      <c r="I181" s="5"/>
    </row>
    <row r="182" spans="1:9" x14ac:dyDescent="0.2">
      <c r="A182" s="1">
        <v>43739</v>
      </c>
      <c r="B182" s="5">
        <v>1.4147679741999999</v>
      </c>
      <c r="C182" s="5">
        <v>4.6585377323000001</v>
      </c>
      <c r="D182" s="5">
        <v>1.5253493568000001</v>
      </c>
      <c r="E182" s="5">
        <v>0.16951040742000001</v>
      </c>
      <c r="F182" s="5">
        <v>3.5800199999999997E-2</v>
      </c>
      <c r="G182" s="5">
        <v>2.6134641954000002</v>
      </c>
      <c r="H182" s="5"/>
      <c r="I182" s="5"/>
    </row>
    <row r="183" spans="1:9" x14ac:dyDescent="0.2">
      <c r="A183" s="1">
        <v>43770</v>
      </c>
      <c r="B183" s="5">
        <v>1.3996378033000001</v>
      </c>
      <c r="C183" s="5">
        <v>4.7910615400000003</v>
      </c>
      <c r="D183" s="5">
        <v>1.528832167</v>
      </c>
      <c r="E183" s="5">
        <v>0.16683442667000001</v>
      </c>
      <c r="F183" s="5">
        <v>3.6261546667000003E-2</v>
      </c>
      <c r="G183" s="5">
        <v>2.5856125240000001</v>
      </c>
      <c r="H183" s="5"/>
      <c r="I183" s="5"/>
    </row>
    <row r="184" spans="1:9" x14ac:dyDescent="0.2">
      <c r="A184" s="1">
        <v>43800</v>
      </c>
      <c r="B184" s="5">
        <v>1.4159601742000001</v>
      </c>
      <c r="C184" s="5">
        <v>4.8294516128999998</v>
      </c>
      <c r="D184" s="5">
        <v>1.485935241</v>
      </c>
      <c r="E184" s="5">
        <v>0.16316901097</v>
      </c>
      <c r="F184" s="5">
        <v>3.7173065806000001E-2</v>
      </c>
      <c r="G184" s="5">
        <v>2.5875176864</v>
      </c>
      <c r="H184" s="5"/>
      <c r="I184" s="5"/>
    </row>
    <row r="185" spans="1:9" x14ac:dyDescent="0.2">
      <c r="A185" s="1">
        <v>43831</v>
      </c>
      <c r="B185" s="5">
        <v>1.402710471</v>
      </c>
      <c r="C185" s="5">
        <v>4.8645917129000003</v>
      </c>
      <c r="D185" s="5">
        <v>1.4390178813000001</v>
      </c>
      <c r="E185" s="5">
        <v>0.15600503290000001</v>
      </c>
      <c r="F185" s="5">
        <v>3.7611036774000003E-2</v>
      </c>
      <c r="G185" s="5">
        <v>2.4807506486999999</v>
      </c>
      <c r="H185" s="5"/>
      <c r="I185" s="5"/>
    </row>
    <row r="186" spans="1:9" x14ac:dyDescent="0.2">
      <c r="A186" s="1">
        <v>43862</v>
      </c>
      <c r="B186" s="5">
        <v>1.3959049861999999</v>
      </c>
      <c r="C186" s="5">
        <v>4.8466848378999998</v>
      </c>
      <c r="D186" s="5">
        <v>1.4619270079</v>
      </c>
      <c r="E186" s="5">
        <v>0.15430463758999999</v>
      </c>
      <c r="F186" s="5">
        <v>3.6964648965999998E-2</v>
      </c>
      <c r="G186" s="5">
        <v>2.4770028497999999</v>
      </c>
      <c r="H186" s="5"/>
      <c r="I186" s="5"/>
    </row>
    <row r="187" spans="1:9" x14ac:dyDescent="0.2">
      <c r="A187" s="1">
        <v>43891</v>
      </c>
      <c r="B187" s="5">
        <v>1.3923294258000001</v>
      </c>
      <c r="C187" s="5">
        <v>4.9401080902999999</v>
      </c>
      <c r="D187" s="5">
        <v>1.4477863032</v>
      </c>
      <c r="E187" s="5">
        <v>0.14654971581000001</v>
      </c>
      <c r="F187" s="5">
        <v>3.6193295484E-2</v>
      </c>
      <c r="G187" s="5">
        <v>2.3872560586999998</v>
      </c>
      <c r="H187" s="5"/>
      <c r="I187" s="5"/>
    </row>
    <row r="188" spans="1:9" x14ac:dyDescent="0.2">
      <c r="A188" s="1">
        <v>43922</v>
      </c>
      <c r="B188" s="5">
        <v>1.2895349933</v>
      </c>
      <c r="C188" s="5">
        <v>4.6372281332999998</v>
      </c>
      <c r="D188" s="5">
        <v>1.2289917067</v>
      </c>
      <c r="E188" s="5">
        <v>0.13087971167000001</v>
      </c>
      <c r="F188" s="5">
        <v>3.2402439333000001E-2</v>
      </c>
      <c r="G188" s="5">
        <v>2.2189569535000002</v>
      </c>
      <c r="H188" s="5"/>
      <c r="I188" s="5"/>
    </row>
    <row r="189" spans="1:9" x14ac:dyDescent="0.2">
      <c r="A189" s="1">
        <v>43952</v>
      </c>
      <c r="B189" s="5">
        <v>0.92778371935000004</v>
      </c>
      <c r="C189" s="5">
        <v>3.9721003709999998</v>
      </c>
      <c r="D189" s="5">
        <v>0.86045123290000003</v>
      </c>
      <c r="E189" s="5">
        <v>0.12829598710000001</v>
      </c>
      <c r="F189" s="5">
        <v>2.6560894516000001E-2</v>
      </c>
      <c r="G189" s="5">
        <v>1.790224104</v>
      </c>
      <c r="H189" s="5"/>
      <c r="I189" s="5"/>
    </row>
    <row r="190" spans="1:9" x14ac:dyDescent="0.2">
      <c r="A190" s="1">
        <v>43983</v>
      </c>
      <c r="B190" s="5">
        <v>1.0019355067</v>
      </c>
      <c r="C190" s="5">
        <v>4.3386791032999996</v>
      </c>
      <c r="D190" s="5">
        <v>0.89978837833000003</v>
      </c>
      <c r="E190" s="5">
        <v>0.13279604033</v>
      </c>
      <c r="F190" s="5">
        <v>3.0522255333000001E-2</v>
      </c>
      <c r="G190" s="5">
        <v>2.1228144849000001</v>
      </c>
      <c r="H190" s="5"/>
      <c r="I190" s="5"/>
    </row>
    <row r="191" spans="1:9" x14ac:dyDescent="0.2">
      <c r="A191" s="1">
        <v>44013</v>
      </c>
      <c r="B191" s="5">
        <v>1.1029226387</v>
      </c>
      <c r="C191" s="5">
        <v>4.4019287548000001</v>
      </c>
      <c r="D191" s="5">
        <v>1.0528881826000001</v>
      </c>
      <c r="E191" s="5">
        <v>0.13774246065000001</v>
      </c>
      <c r="F191" s="5">
        <v>2.9888745806000001E-2</v>
      </c>
      <c r="G191" s="5">
        <v>2.1818316212000002</v>
      </c>
      <c r="H191" s="5"/>
      <c r="I191" s="5"/>
    </row>
    <row r="192" spans="1:9" x14ac:dyDescent="0.2">
      <c r="A192" s="1">
        <v>44044</v>
      </c>
      <c r="B192" s="5">
        <v>1.1299559483999999</v>
      </c>
      <c r="C192" s="5">
        <v>4.3439148160999999</v>
      </c>
      <c r="D192" s="5">
        <v>1.1741857125999999</v>
      </c>
      <c r="E192" s="5">
        <v>0.14732542000000001</v>
      </c>
      <c r="F192" s="5">
        <v>2.9305823548000001E-2</v>
      </c>
      <c r="G192" s="5">
        <v>2.1267704282</v>
      </c>
      <c r="H192" s="5"/>
      <c r="I192" s="5"/>
    </row>
    <row r="193" spans="1:9" x14ac:dyDescent="0.2">
      <c r="A193" s="1">
        <v>44075</v>
      </c>
      <c r="B193" s="5">
        <v>1.1147122</v>
      </c>
      <c r="C193" s="5">
        <v>4.3334175899999998</v>
      </c>
      <c r="D193" s="5">
        <v>1.2285500433000001</v>
      </c>
      <c r="E193" s="5">
        <v>0.15364768700000001</v>
      </c>
      <c r="F193" s="5">
        <v>2.9807934333E-2</v>
      </c>
      <c r="G193" s="5">
        <v>2.0935762926999999</v>
      </c>
      <c r="H193" s="5"/>
      <c r="I193" s="5"/>
    </row>
    <row r="194" spans="1:9" x14ac:dyDescent="0.2">
      <c r="A194" s="1">
        <v>44105</v>
      </c>
      <c r="B194" s="5">
        <v>1.1218897484000001</v>
      </c>
      <c r="C194" s="5">
        <v>4.3847704452</v>
      </c>
      <c r="D194" s="5">
        <v>1.2357034205999999</v>
      </c>
      <c r="E194" s="5">
        <v>0.13773603419</v>
      </c>
      <c r="F194" s="5">
        <v>2.9862174193999998E-2</v>
      </c>
      <c r="G194" s="5">
        <v>2.0274839285000001</v>
      </c>
      <c r="H194" s="5"/>
      <c r="I194" s="5"/>
    </row>
    <row r="195" spans="1:9" x14ac:dyDescent="0.2">
      <c r="A195" s="1">
        <v>44136</v>
      </c>
      <c r="B195" s="5">
        <v>1.1141594699999999</v>
      </c>
      <c r="C195" s="5">
        <v>4.4242020399999999</v>
      </c>
      <c r="D195" s="5">
        <v>1.2309876603000001</v>
      </c>
      <c r="E195" s="5">
        <v>0.13413510367000001</v>
      </c>
      <c r="F195" s="5">
        <v>3.0359174667E-2</v>
      </c>
      <c r="G195" s="5">
        <v>2.0897193950999999</v>
      </c>
      <c r="H195" s="5"/>
      <c r="I195" s="5"/>
    </row>
    <row r="196" spans="1:9" x14ac:dyDescent="0.2">
      <c r="A196" s="1">
        <v>44166</v>
      </c>
      <c r="B196" s="5">
        <v>1.0785160645</v>
      </c>
      <c r="C196" s="5">
        <v>4.3986592032000003</v>
      </c>
      <c r="D196" s="5">
        <v>1.1952492077000001</v>
      </c>
      <c r="E196" s="5">
        <v>0.13588418031999999</v>
      </c>
      <c r="F196" s="5">
        <v>3.1173006452E-2</v>
      </c>
      <c r="G196" s="5">
        <v>2.0598040428000002</v>
      </c>
      <c r="H196" s="5"/>
      <c r="I196" s="5"/>
    </row>
    <row r="197" spans="1:9" x14ac:dyDescent="0.2">
      <c r="A197" s="1">
        <v>44197</v>
      </c>
      <c r="B197" s="5">
        <v>1.0530801097</v>
      </c>
      <c r="C197" s="5">
        <v>4.4628687322999996</v>
      </c>
      <c r="D197" s="5">
        <v>1.1582250167999999</v>
      </c>
      <c r="E197" s="5">
        <v>0.13641034677</v>
      </c>
      <c r="F197" s="5">
        <v>3.0405315483999999E-2</v>
      </c>
      <c r="G197" s="5">
        <v>2.0421237067</v>
      </c>
      <c r="H197" s="5"/>
      <c r="I197" s="5"/>
    </row>
    <row r="198" spans="1:9" x14ac:dyDescent="0.2">
      <c r="A198" s="1">
        <v>44228</v>
      </c>
      <c r="B198" s="5">
        <v>0.89064105357000001</v>
      </c>
      <c r="C198" s="5">
        <v>3.6951515750000001</v>
      </c>
      <c r="D198" s="5">
        <v>1.0944523861</v>
      </c>
      <c r="E198" s="5">
        <v>0.12945416106999999</v>
      </c>
      <c r="F198" s="5">
        <v>2.56445075E-2</v>
      </c>
      <c r="G198" s="5">
        <v>1.8509529242</v>
      </c>
      <c r="H198" s="5"/>
      <c r="I198" s="5"/>
    </row>
    <row r="199" spans="1:9" x14ac:dyDescent="0.2">
      <c r="A199" s="1">
        <v>44256</v>
      </c>
      <c r="B199" s="5">
        <v>1.1028399839</v>
      </c>
      <c r="C199" s="5">
        <v>4.6315606516000001</v>
      </c>
      <c r="D199" s="5">
        <v>1.1204328244999999</v>
      </c>
      <c r="E199" s="5">
        <v>0.13508880097000001</v>
      </c>
      <c r="F199" s="5">
        <v>3.0404340645E-2</v>
      </c>
      <c r="G199" s="5">
        <v>2.0199225431999999</v>
      </c>
      <c r="H199" s="5"/>
      <c r="I199" s="5"/>
    </row>
    <row r="200" spans="1:9" x14ac:dyDescent="0.2">
      <c r="A200" s="1">
        <v>44287</v>
      </c>
      <c r="B200" s="5">
        <v>1.1073520333</v>
      </c>
      <c r="C200" s="5">
        <v>4.6544862033000003</v>
      </c>
      <c r="D200" s="5">
        <v>1.1330566897000001</v>
      </c>
      <c r="E200" s="5">
        <v>0.13356981067000001</v>
      </c>
      <c r="F200" s="5">
        <v>3.0120755666999999E-2</v>
      </c>
      <c r="G200" s="5">
        <v>2.0533786371999998</v>
      </c>
      <c r="H200" s="5"/>
      <c r="I200" s="5"/>
    </row>
    <row r="201" spans="1:9" x14ac:dyDescent="0.2">
      <c r="A201" s="1">
        <v>44317</v>
      </c>
      <c r="B201" s="5">
        <v>1.0885874194</v>
      </c>
      <c r="C201" s="5">
        <v>4.7275148677000001</v>
      </c>
      <c r="D201" s="5">
        <v>1.1399085806</v>
      </c>
      <c r="E201" s="5">
        <v>0.13234647355000001</v>
      </c>
      <c r="F201" s="5">
        <v>2.8882690323000001E-2</v>
      </c>
      <c r="G201" s="5">
        <v>2.0458012344999998</v>
      </c>
      <c r="H201" s="5"/>
      <c r="I201" s="5"/>
    </row>
    <row r="202" spans="1:9" x14ac:dyDescent="0.2">
      <c r="A202" s="1">
        <v>44348</v>
      </c>
      <c r="B202" s="5">
        <v>1.0825473667000001</v>
      </c>
      <c r="C202" s="5">
        <v>4.7588475867</v>
      </c>
      <c r="D202" s="5">
        <v>1.1428810513000001</v>
      </c>
      <c r="E202" s="5">
        <v>0.129214305</v>
      </c>
      <c r="F202" s="5">
        <v>2.8979769333000002E-2</v>
      </c>
      <c r="G202" s="5">
        <v>2.0278364375</v>
      </c>
      <c r="H202" s="5"/>
      <c r="I202" s="5"/>
    </row>
    <row r="203" spans="1:9" x14ac:dyDescent="0.2">
      <c r="A203" s="1">
        <v>44378</v>
      </c>
      <c r="B203" s="5">
        <v>1.1021634226000001</v>
      </c>
      <c r="C203" s="5">
        <v>4.8224789839</v>
      </c>
      <c r="D203" s="5">
        <v>1.0877192655000001</v>
      </c>
      <c r="E203" s="5">
        <v>0.11728029097000001</v>
      </c>
      <c r="F203" s="5">
        <v>2.8750685806000001E-2</v>
      </c>
      <c r="G203" s="5">
        <v>2.0296749352000001</v>
      </c>
      <c r="H203" s="5"/>
      <c r="I203" s="5"/>
    </row>
    <row r="204" spans="1:9" x14ac:dyDescent="0.2">
      <c r="A204" s="1">
        <v>44409</v>
      </c>
      <c r="B204" s="5">
        <v>1.1078903418999999</v>
      </c>
      <c r="C204" s="5">
        <v>4.9504564742000001</v>
      </c>
      <c r="D204" s="5">
        <v>1.1201168694000001</v>
      </c>
      <c r="E204" s="5">
        <v>0.12168920355</v>
      </c>
      <c r="F204" s="5">
        <v>2.8449860322999999E-2</v>
      </c>
      <c r="G204" s="5">
        <v>2.0246981007999998</v>
      </c>
      <c r="H204" s="5"/>
      <c r="I204" s="5"/>
    </row>
    <row r="205" spans="1:9" x14ac:dyDescent="0.2">
      <c r="A205" s="1">
        <v>44440</v>
      </c>
      <c r="B205" s="5">
        <v>1.11930654</v>
      </c>
      <c r="C205" s="5">
        <v>5.0192404599999998</v>
      </c>
      <c r="D205" s="5">
        <v>1.127121963</v>
      </c>
      <c r="E205" s="5">
        <v>0.123500991</v>
      </c>
      <c r="F205" s="5">
        <v>2.9962333000000001E-2</v>
      </c>
      <c r="G205" s="5">
        <v>2.0480217056000001</v>
      </c>
      <c r="H205" s="5"/>
      <c r="I205" s="5"/>
    </row>
    <row r="206" spans="1:9" x14ac:dyDescent="0.2">
      <c r="A206" s="1">
        <v>44470</v>
      </c>
      <c r="B206" s="5">
        <v>1.0816735194</v>
      </c>
      <c r="C206" s="5">
        <v>5.0951271548000001</v>
      </c>
      <c r="D206" s="5">
        <v>1.1251478248</v>
      </c>
      <c r="E206" s="5">
        <v>0.11566903581</v>
      </c>
      <c r="F206" s="5">
        <v>3.1344437097000001E-2</v>
      </c>
      <c r="G206" s="5">
        <v>2.0733217975999998</v>
      </c>
      <c r="H206" s="5"/>
      <c r="I206" s="5"/>
    </row>
    <row r="207" spans="1:9" x14ac:dyDescent="0.2">
      <c r="A207" s="1">
        <v>44501</v>
      </c>
      <c r="B207" s="5">
        <v>1.0879444533</v>
      </c>
      <c r="C207" s="5">
        <v>5.1558586133000004</v>
      </c>
      <c r="D207" s="5">
        <v>1.1742610723</v>
      </c>
      <c r="E207" s="5">
        <v>0.11195282733</v>
      </c>
      <c r="F207" s="5">
        <v>3.2621099000000001E-2</v>
      </c>
      <c r="G207" s="5">
        <v>2.0868725917000002</v>
      </c>
      <c r="H207" s="5"/>
      <c r="I207" s="5"/>
    </row>
    <row r="208" spans="1:9" x14ac:dyDescent="0.2">
      <c r="A208" s="1">
        <v>44531</v>
      </c>
      <c r="B208" s="5">
        <v>1.0853527258</v>
      </c>
      <c r="C208" s="5">
        <v>5.1260296838999997</v>
      </c>
      <c r="D208" s="5">
        <v>1.1573969606000001</v>
      </c>
      <c r="E208" s="5">
        <v>0.11222350645</v>
      </c>
      <c r="F208" s="5">
        <v>3.2822325806000002E-2</v>
      </c>
      <c r="G208" s="5">
        <v>2.0943059693000001</v>
      </c>
      <c r="H208" s="5"/>
      <c r="I208" s="5"/>
    </row>
    <row r="209" spans="1:9" x14ac:dyDescent="0.2">
      <c r="A209" s="1">
        <v>44562</v>
      </c>
      <c r="B209" s="5">
        <v>1.0521083580999999</v>
      </c>
      <c r="C209" s="5">
        <v>5.0064548386999999</v>
      </c>
      <c r="D209" s="5">
        <v>1.1019427289999999</v>
      </c>
      <c r="E209" s="5">
        <v>0.11730348871</v>
      </c>
      <c r="F209" s="5">
        <v>3.1330990645000001E-2</v>
      </c>
      <c r="G209" s="5">
        <v>1.9993266266</v>
      </c>
      <c r="H209" s="5"/>
      <c r="I209" s="5"/>
    </row>
    <row r="210" spans="1:9" x14ac:dyDescent="0.2">
      <c r="A210" s="1">
        <v>44593</v>
      </c>
      <c r="B210" s="5">
        <v>1.0612932036</v>
      </c>
      <c r="C210" s="5">
        <v>5.0584598570999999</v>
      </c>
      <c r="D210" s="5">
        <v>1.1053218139000001</v>
      </c>
      <c r="E210" s="5">
        <v>0.11859484429</v>
      </c>
      <c r="F210" s="5">
        <v>3.2687218214000002E-2</v>
      </c>
      <c r="G210" s="5">
        <v>2.0277104286999998</v>
      </c>
      <c r="H210" s="5"/>
      <c r="I210" s="5"/>
    </row>
    <row r="211" spans="1:9" x14ac:dyDescent="0.2">
      <c r="A211" s="1">
        <v>44621</v>
      </c>
      <c r="B211" s="5">
        <v>1.0642564452000001</v>
      </c>
      <c r="C211" s="5">
        <v>5.2392837225999997</v>
      </c>
      <c r="D211" s="5">
        <v>1.1414630428999999</v>
      </c>
      <c r="E211" s="5">
        <v>0.12220656548</v>
      </c>
      <c r="F211" s="5">
        <v>3.4174582581E-2</v>
      </c>
      <c r="G211" s="5">
        <v>2.1494467291000001</v>
      </c>
      <c r="H211" s="5"/>
      <c r="I211" s="5"/>
    </row>
    <row r="212" spans="1:9" x14ac:dyDescent="0.2">
      <c r="A212" s="1">
        <v>44652</v>
      </c>
      <c r="B212" s="5">
        <v>1.0906975566999999</v>
      </c>
      <c r="C212" s="5">
        <v>5.2905611400000003</v>
      </c>
      <c r="D212" s="5">
        <v>0.92527995867000001</v>
      </c>
      <c r="E212" s="5">
        <v>0.12978979099999999</v>
      </c>
      <c r="F212" s="5">
        <v>3.3625283667000003E-2</v>
      </c>
      <c r="G212" s="5">
        <v>2.1469737519000001</v>
      </c>
      <c r="H212" s="5"/>
      <c r="I212" s="5"/>
    </row>
    <row r="213" spans="1:9" x14ac:dyDescent="0.2">
      <c r="A213" s="1">
        <v>44682</v>
      </c>
      <c r="B213" s="5">
        <v>1.0875367484</v>
      </c>
      <c r="C213" s="5">
        <v>5.2513412418999996</v>
      </c>
      <c r="D213" s="5">
        <v>1.0725318886999999</v>
      </c>
      <c r="E213" s="5">
        <v>0.12770242806000001</v>
      </c>
      <c r="F213" s="5">
        <v>3.2293964839000003E-2</v>
      </c>
      <c r="G213" s="5">
        <v>2.1166524730999998</v>
      </c>
      <c r="H213" s="5"/>
      <c r="I213" s="5"/>
    </row>
    <row r="214" spans="1:9" x14ac:dyDescent="0.2">
      <c r="A214" s="1">
        <v>44713</v>
      </c>
      <c r="B214" s="5">
        <v>1.1263950867000001</v>
      </c>
      <c r="C214" s="5">
        <v>5.2435019967000001</v>
      </c>
      <c r="D214" s="5">
        <v>1.1197217162999999</v>
      </c>
      <c r="E214" s="5">
        <v>0.12495055200000001</v>
      </c>
      <c r="F214" s="5">
        <v>3.1586611000000001E-2</v>
      </c>
      <c r="G214" s="5">
        <v>2.1129175017000001</v>
      </c>
      <c r="H214" s="5"/>
      <c r="I214" s="5"/>
    </row>
    <row r="215" spans="1:9" x14ac:dyDescent="0.2">
      <c r="A215" s="1">
        <v>44743</v>
      </c>
      <c r="B215" s="5">
        <v>1.1116012451999999</v>
      </c>
      <c r="C215" s="5">
        <v>5.3452795774000004</v>
      </c>
      <c r="D215" s="5">
        <v>1.0909022316000001</v>
      </c>
      <c r="E215" s="5">
        <v>0.12792287805999999</v>
      </c>
      <c r="F215" s="5">
        <v>3.1313261289999998E-2</v>
      </c>
      <c r="G215" s="5">
        <v>2.1251860192000001</v>
      </c>
      <c r="H215" s="5"/>
      <c r="I215" s="5"/>
    </row>
    <row r="216" spans="1:9" x14ac:dyDescent="0.2">
      <c r="A216" s="1">
        <v>44774</v>
      </c>
      <c r="B216" s="5">
        <v>1.1222640419000001</v>
      </c>
      <c r="C216" s="5">
        <v>5.4514516870999996</v>
      </c>
      <c r="D216" s="5">
        <v>1.091923449</v>
      </c>
      <c r="E216" s="5">
        <v>0.12557929903000001</v>
      </c>
      <c r="F216" s="5">
        <v>3.2246423548000003E-2</v>
      </c>
      <c r="G216" s="5">
        <v>2.1247557186999999</v>
      </c>
      <c r="H216" s="5"/>
      <c r="I216" s="5"/>
    </row>
    <row r="217" spans="1:9" x14ac:dyDescent="0.2">
      <c r="A217" s="1">
        <v>44805</v>
      </c>
      <c r="B217" s="5">
        <v>1.1461023067</v>
      </c>
      <c r="C217" s="5">
        <v>5.6134035366999999</v>
      </c>
      <c r="D217" s="5">
        <v>1.1391130537</v>
      </c>
      <c r="E217" s="5">
        <v>0.12538027700000001</v>
      </c>
      <c r="F217" s="5">
        <v>3.3187757667000002E-2</v>
      </c>
      <c r="G217" s="5">
        <v>2.1264250160999998</v>
      </c>
      <c r="H217" s="5"/>
      <c r="I217" s="5"/>
    </row>
    <row r="218" spans="1:9" x14ac:dyDescent="0.2">
      <c r="A218" s="1">
        <v>44835</v>
      </c>
      <c r="B218" s="5">
        <v>1.1474147871</v>
      </c>
      <c r="C218" s="5">
        <v>5.6384148161000001</v>
      </c>
      <c r="D218" s="5">
        <v>1.1313926052000001</v>
      </c>
      <c r="E218" s="5">
        <v>0.13339276999999999</v>
      </c>
      <c r="F218" s="5">
        <v>3.2511298387000002E-2</v>
      </c>
      <c r="G218" s="5">
        <v>2.1203822927</v>
      </c>
      <c r="H218" s="5"/>
      <c r="I218" s="5"/>
    </row>
    <row r="219" spans="1:9" x14ac:dyDescent="0.2">
      <c r="A219" s="1">
        <v>44866</v>
      </c>
      <c r="B219" s="5">
        <v>1.1148064099999999</v>
      </c>
      <c r="C219" s="5">
        <v>5.6747043567000004</v>
      </c>
      <c r="D219" s="5">
        <v>1.1156801249999999</v>
      </c>
      <c r="E219" s="5">
        <v>0.13581977167000001</v>
      </c>
      <c r="F219" s="5">
        <v>3.1728721000000001E-2</v>
      </c>
      <c r="G219" s="5">
        <v>2.1522486794</v>
      </c>
      <c r="H219" s="5"/>
      <c r="I219" s="5"/>
    </row>
    <row r="220" spans="1:9" x14ac:dyDescent="0.2">
      <c r="A220" s="1">
        <v>44896</v>
      </c>
      <c r="B220" s="5">
        <v>1.0898368452</v>
      </c>
      <c r="C220" s="5">
        <v>5.6488866903000003</v>
      </c>
      <c r="D220" s="5">
        <v>0.97928707677000004</v>
      </c>
      <c r="E220" s="5">
        <v>0.13387231999999999</v>
      </c>
      <c r="F220" s="5">
        <v>3.0820975160999999E-2</v>
      </c>
      <c r="G220" s="5">
        <v>2.0574471342999998</v>
      </c>
      <c r="H220" s="5"/>
      <c r="I220" s="5"/>
    </row>
    <row r="221" spans="1:9" x14ac:dyDescent="0.2">
      <c r="A221" s="1">
        <v>44927</v>
      </c>
      <c r="B221" s="5">
        <v>1.1231414</v>
      </c>
      <c r="C221" s="5">
        <v>5.7543117677</v>
      </c>
      <c r="D221" s="5">
        <v>1.0840918281</v>
      </c>
      <c r="E221" s="5">
        <v>0.14976130387</v>
      </c>
      <c r="F221" s="5">
        <v>3.2766772258000003E-2</v>
      </c>
      <c r="G221" s="5">
        <v>2.1036416206999999</v>
      </c>
      <c r="H221" s="5"/>
      <c r="I221" s="5"/>
    </row>
    <row r="222" spans="1:9" x14ac:dyDescent="0.2">
      <c r="A222" s="1">
        <v>44958</v>
      </c>
      <c r="B222" s="5">
        <v>1.1394215142999999</v>
      </c>
      <c r="C222" s="5">
        <v>5.6867839679000003</v>
      </c>
      <c r="D222" s="5">
        <v>1.1795007379</v>
      </c>
      <c r="E222" s="5">
        <v>0.15490949607000001</v>
      </c>
      <c r="F222" s="5">
        <v>3.1999991786E-2</v>
      </c>
      <c r="G222" s="5">
        <v>2.0981119677</v>
      </c>
      <c r="H222" s="5"/>
      <c r="I222" s="5"/>
    </row>
    <row r="223" spans="1:9" x14ac:dyDescent="0.2">
      <c r="A223" s="1">
        <v>44986</v>
      </c>
      <c r="B223" s="5">
        <v>1.1761568580999999</v>
      </c>
      <c r="C223" s="5">
        <v>5.8395282774000004</v>
      </c>
      <c r="D223" s="5">
        <v>1.1453706351999999</v>
      </c>
      <c r="E223" s="5">
        <v>0.15209568774000001</v>
      </c>
      <c r="F223" s="5">
        <v>3.2260634516000003E-2</v>
      </c>
      <c r="G223" s="5">
        <v>2.1579441232000001</v>
      </c>
      <c r="H223" s="5"/>
      <c r="I223" s="5"/>
    </row>
    <row r="224" spans="1:9" x14ac:dyDescent="0.2">
      <c r="A224" s="1">
        <v>45017</v>
      </c>
      <c r="B224" s="5">
        <v>1.1551671400000001</v>
      </c>
      <c r="C224" s="5">
        <v>5.8331000499999996</v>
      </c>
      <c r="D224" s="5">
        <v>1.1520249507</v>
      </c>
      <c r="E224" s="5">
        <v>0.15342878733000001</v>
      </c>
      <c r="F224" s="5">
        <v>3.1209540000000001E-2</v>
      </c>
      <c r="G224" s="5">
        <v>2.1713982605000002</v>
      </c>
      <c r="H224" s="5"/>
      <c r="I224" s="5"/>
    </row>
    <row r="225" spans="1:9" x14ac:dyDescent="0.2">
      <c r="A225" s="1">
        <v>45047</v>
      </c>
      <c r="B225" s="5">
        <v>1.1878068032</v>
      </c>
      <c r="C225" s="5">
        <v>5.8361175031999997</v>
      </c>
      <c r="D225" s="5">
        <v>1.1547462984000001</v>
      </c>
      <c r="E225" s="5">
        <v>0.15415540871</v>
      </c>
      <c r="F225" s="5">
        <v>3.1805185806000003E-2</v>
      </c>
      <c r="G225" s="5">
        <v>2.2140704047000002</v>
      </c>
      <c r="H225" s="5"/>
      <c r="I225" s="5"/>
    </row>
    <row r="226" spans="1:9" x14ac:dyDescent="0.2">
      <c r="A226" s="1">
        <v>45078</v>
      </c>
      <c r="B226" s="5">
        <v>1.2040084666999999</v>
      </c>
      <c r="C226" s="5">
        <v>5.8037237499999996</v>
      </c>
      <c r="D226" s="5">
        <v>1.1867236320000001</v>
      </c>
      <c r="E226" s="5">
        <v>0.15599732632999999</v>
      </c>
      <c r="F226" s="5">
        <v>2.8547215667000001E-2</v>
      </c>
      <c r="G226" s="5">
        <v>2.2187519787999999</v>
      </c>
      <c r="H226" s="5"/>
      <c r="I226" s="5"/>
    </row>
    <row r="227" spans="1:9" x14ac:dyDescent="0.2">
      <c r="A227" s="1">
        <v>45108</v>
      </c>
      <c r="B227" s="5">
        <v>1.1950999806</v>
      </c>
      <c r="C227" s="5">
        <v>5.8448824773999997</v>
      </c>
      <c r="D227" s="5">
        <v>1.195815139</v>
      </c>
      <c r="E227" s="5">
        <v>0.15200322160999999</v>
      </c>
      <c r="F227" s="5">
        <v>2.9418316773999999E-2</v>
      </c>
      <c r="G227" s="5">
        <v>2.1953789253</v>
      </c>
      <c r="H227" s="5"/>
      <c r="I227" s="5"/>
    </row>
    <row r="228" spans="1:9" x14ac:dyDescent="0.2">
      <c r="A228" s="1">
        <v>45139</v>
      </c>
      <c r="B228" s="5">
        <v>1.1783489806</v>
      </c>
      <c r="C228" s="5">
        <v>5.9544009097000004</v>
      </c>
      <c r="D228" s="5">
        <v>1.2351690876999999</v>
      </c>
      <c r="E228" s="5">
        <v>0.15362532226</v>
      </c>
      <c r="F228" s="5">
        <v>2.9491493870999998E-2</v>
      </c>
      <c r="G228" s="5">
        <v>2.2241315321999999</v>
      </c>
      <c r="H228" s="5"/>
      <c r="I228" s="5"/>
    </row>
    <row r="229" spans="1:9" x14ac:dyDescent="0.2">
      <c r="A229" s="1">
        <v>45170</v>
      </c>
      <c r="B229" s="5">
        <v>1.1762885700000001</v>
      </c>
      <c r="C229" s="5">
        <v>5.9384544400000001</v>
      </c>
      <c r="D229" s="5">
        <v>1.3152112663</v>
      </c>
      <c r="E229" s="5">
        <v>0.14895873067000001</v>
      </c>
      <c r="F229" s="5">
        <v>2.8994504000000001E-2</v>
      </c>
      <c r="G229" s="5">
        <v>2.1794107330000001</v>
      </c>
      <c r="H229" s="5"/>
      <c r="I229" s="5"/>
    </row>
    <row r="230" spans="1:9" x14ac:dyDescent="0.2">
      <c r="A230" s="1">
        <v>45200</v>
      </c>
      <c r="B230" s="5">
        <v>1.1381188516</v>
      </c>
      <c r="C230" s="5">
        <v>5.9777022290000001</v>
      </c>
      <c r="D230" s="5">
        <v>1.2823790013</v>
      </c>
      <c r="E230" s="5">
        <v>0.16548865484</v>
      </c>
      <c r="F230" s="5">
        <v>3.0663178065000001E-2</v>
      </c>
      <c r="G230" s="5">
        <v>2.1934519578999998</v>
      </c>
      <c r="H230" s="5"/>
      <c r="I230" s="5"/>
    </row>
    <row r="231" spans="1:9" x14ac:dyDescent="0.2">
      <c r="A231" s="1">
        <v>45231</v>
      </c>
      <c r="B231" s="5">
        <v>1.1195876232999999</v>
      </c>
      <c r="C231" s="5">
        <v>6.1570209467000003</v>
      </c>
      <c r="D231" s="5">
        <v>1.3074640422999999</v>
      </c>
      <c r="E231" s="5">
        <v>0.16289427433000001</v>
      </c>
      <c r="F231" s="5">
        <v>3.0080460332999999E-2</v>
      </c>
      <c r="G231" s="5">
        <v>2.220287715</v>
      </c>
      <c r="H231" s="5"/>
      <c r="I231" s="5"/>
    </row>
    <row r="232" spans="1:9" x14ac:dyDescent="0.2">
      <c r="A232" s="1">
        <v>45261</v>
      </c>
      <c r="B232" s="5">
        <v>1.0787974032000001</v>
      </c>
      <c r="C232" s="5">
        <v>6.2282524451999999</v>
      </c>
      <c r="D232" s="5">
        <v>1.3032788094000001</v>
      </c>
      <c r="E232" s="5">
        <v>0.15542667902999999</v>
      </c>
      <c r="F232" s="5">
        <v>3.1291362902999997E-2</v>
      </c>
      <c r="G232" s="5">
        <v>2.2255039256</v>
      </c>
      <c r="H232" s="5"/>
      <c r="I232" s="5"/>
    </row>
    <row r="233" spans="1:9" x14ac:dyDescent="0.2">
      <c r="A233" s="1">
        <v>45292</v>
      </c>
      <c r="B233" s="5">
        <v>1.0361153547999999</v>
      </c>
      <c r="C233" s="5">
        <v>5.9379504289999998</v>
      </c>
      <c r="D233" s="5">
        <v>1.1313232323</v>
      </c>
      <c r="E233" s="5">
        <v>0.15569616871</v>
      </c>
      <c r="F233" s="5">
        <v>2.8524678386999999E-2</v>
      </c>
      <c r="G233" s="5">
        <v>2.0943182927000001</v>
      </c>
      <c r="H233" s="5"/>
      <c r="I233" s="5"/>
    </row>
    <row r="234" spans="1:9" x14ac:dyDescent="0.2">
      <c r="A234" s="1">
        <v>45323</v>
      </c>
      <c r="B234" s="5">
        <v>1.0749761724</v>
      </c>
      <c r="C234" s="5">
        <v>6.1820514793000001</v>
      </c>
      <c r="D234" s="5">
        <v>1.281027591</v>
      </c>
      <c r="E234" s="5">
        <v>0.14265915378999999</v>
      </c>
      <c r="F234" s="5">
        <v>2.9651732069E-2</v>
      </c>
      <c r="G234" s="5">
        <v>2.1698885957999998</v>
      </c>
      <c r="H234" s="5"/>
      <c r="I234" s="5"/>
    </row>
    <row r="235" spans="1:9" x14ac:dyDescent="0.2">
      <c r="A235" s="1">
        <v>45352</v>
      </c>
      <c r="B235" s="5">
        <v>1.0986666547999999</v>
      </c>
      <c r="C235" s="5">
        <v>6.2159761870999999</v>
      </c>
      <c r="D235" s="5">
        <v>1.2521632202999999</v>
      </c>
      <c r="E235" s="5">
        <v>0.14138564903</v>
      </c>
      <c r="F235" s="5">
        <v>3.0343280968E-2</v>
      </c>
      <c r="G235" s="5">
        <v>2.1846751978999999</v>
      </c>
      <c r="H235" s="5"/>
      <c r="I235" s="5"/>
    </row>
    <row r="236" spans="1:9" x14ac:dyDescent="0.2">
      <c r="A236" s="1">
        <v>45383</v>
      </c>
      <c r="B236" s="5">
        <v>1.1554841967</v>
      </c>
      <c r="C236" s="5">
        <v>6.2304406866999997</v>
      </c>
      <c r="D236" s="5">
        <v>1.2655767733000001</v>
      </c>
      <c r="E236" s="5">
        <v>0.156893424</v>
      </c>
      <c r="F236" s="5">
        <v>2.9334349999999999E-2</v>
      </c>
      <c r="G236" s="5">
        <v>2.1546980722</v>
      </c>
      <c r="H236" s="5"/>
      <c r="I236" s="5"/>
    </row>
    <row r="237" spans="1:9" x14ac:dyDescent="0.2">
      <c r="A237" s="1">
        <v>45413</v>
      </c>
      <c r="B237" s="5">
        <v>1.2100440160999999</v>
      </c>
      <c r="C237" s="5">
        <v>6.2485228741999999</v>
      </c>
      <c r="D237" s="5">
        <v>1.2209890103000001</v>
      </c>
      <c r="E237" s="5">
        <v>0.15707775452</v>
      </c>
      <c r="F237" s="5">
        <v>2.897494129E-2</v>
      </c>
      <c r="G237" s="5">
        <v>2.1416913998</v>
      </c>
      <c r="H237" s="5"/>
      <c r="I237" s="5"/>
    </row>
    <row r="238" spans="1:9" x14ac:dyDescent="0.2">
      <c r="A238" s="1">
        <v>45444</v>
      </c>
      <c r="B238" s="5">
        <v>1.2097858333</v>
      </c>
      <c r="C238" s="5">
        <v>6.3090030400000003</v>
      </c>
      <c r="D238" s="5">
        <v>1.2119765766999999</v>
      </c>
      <c r="E238" s="5">
        <v>0.15555650400000001</v>
      </c>
      <c r="F238" s="5">
        <v>2.9010016999999999E-2</v>
      </c>
      <c r="G238" s="5">
        <v>2.1214756602999998</v>
      </c>
      <c r="H238" s="5"/>
      <c r="I238" s="5"/>
    </row>
    <row r="239" spans="1:9" x14ac:dyDescent="0.2">
      <c r="A239" s="1">
        <v>45474</v>
      </c>
      <c r="B239" s="5">
        <v>1.1555401581</v>
      </c>
      <c r="C239" s="5">
        <v>6.3347910323000001</v>
      </c>
      <c r="D239" s="5">
        <v>1.1968457535000001</v>
      </c>
      <c r="E239" s="5">
        <v>0.15124652548</v>
      </c>
      <c r="F239" s="5">
        <v>3.0203107419000001E-2</v>
      </c>
      <c r="G239" s="5">
        <v>2.1090013798</v>
      </c>
      <c r="H239" s="5"/>
      <c r="I239" s="5"/>
    </row>
    <row r="240" spans="1:9" x14ac:dyDescent="0.2">
      <c r="A240" s="1">
        <v>45505</v>
      </c>
      <c r="B240" s="5">
        <v>1.1793454290000001</v>
      </c>
      <c r="C240" s="5">
        <v>6.4536431258000002</v>
      </c>
      <c r="D240" s="5">
        <v>1.2128620816</v>
      </c>
      <c r="E240" s="5">
        <v>0.16426765581</v>
      </c>
      <c r="F240" s="5">
        <v>3.0739672257999999E-2</v>
      </c>
      <c r="G240" s="5">
        <v>2.1329578103000002</v>
      </c>
      <c r="H240" s="5"/>
      <c r="I240" s="5"/>
    </row>
    <row r="241" spans="1:9" x14ac:dyDescent="0.2">
      <c r="A241" s="1">
        <v>45536</v>
      </c>
      <c r="B241" s="5">
        <v>1.1629976733</v>
      </c>
      <c r="C241" s="5">
        <v>6.4184273799999998</v>
      </c>
      <c r="D241" s="5">
        <v>1.2371156913000001</v>
      </c>
      <c r="E241" s="5">
        <v>0.15789189567</v>
      </c>
      <c r="F241" s="5">
        <v>2.9880515E-2</v>
      </c>
      <c r="G241" s="5">
        <v>2.2138668636999999</v>
      </c>
      <c r="H241" s="5"/>
      <c r="I241" s="5"/>
    </row>
    <row r="242" spans="1:9" x14ac:dyDescent="0.2">
      <c r="A242" s="1">
        <v>45566</v>
      </c>
      <c r="B242" s="5">
        <v>1.1774938990999999</v>
      </c>
      <c r="C242" s="5">
        <v>6.5199649366000001</v>
      </c>
      <c r="D242" s="5">
        <v>1.3476398744</v>
      </c>
      <c r="E242" s="5">
        <v>0.15590197714000001</v>
      </c>
      <c r="F242" s="5">
        <v>2.8500299334000001E-2</v>
      </c>
      <c r="G242" s="5">
        <v>2.0508695935999999</v>
      </c>
      <c r="H242" s="5"/>
      <c r="I242" s="5"/>
    </row>
    <row r="243" spans="1:9" x14ac:dyDescent="0.2">
      <c r="A243" s="1">
        <v>45597</v>
      </c>
      <c r="B243" s="5">
        <v>1.1870644658</v>
      </c>
      <c r="C243" s="5">
        <v>6.5396073386999998</v>
      </c>
      <c r="D243" s="5">
        <v>1.3589449040999999</v>
      </c>
      <c r="E243" s="5">
        <v>0.16228796607000001</v>
      </c>
      <c r="F243" s="5">
        <v>2.8392605583E-2</v>
      </c>
      <c r="G243" s="5">
        <v>2.0529622579</v>
      </c>
      <c r="H243" s="5"/>
      <c r="I243" s="5"/>
    </row>
    <row r="244" spans="1:9" x14ac:dyDescent="0.2">
      <c r="A244" s="1">
        <v>45627</v>
      </c>
      <c r="B244" s="5">
        <v>1.1915125918</v>
      </c>
      <c r="C244" s="5">
        <v>6.5510180114000001</v>
      </c>
      <c r="D244" s="5">
        <v>1.3603464885000001</v>
      </c>
      <c r="E244" s="5">
        <v>0.16898955845999999</v>
      </c>
      <c r="F244" s="5">
        <v>2.8275334934000002E-2</v>
      </c>
      <c r="G244" s="5">
        <v>2.0457687898999999</v>
      </c>
      <c r="H244" s="5"/>
      <c r="I244" s="5"/>
    </row>
    <row r="245" spans="1:9" x14ac:dyDescent="0.2">
      <c r="A245" s="1">
        <v>45658</v>
      </c>
      <c r="B245" s="5">
        <v>1.1632665477999999</v>
      </c>
      <c r="C245" s="5">
        <v>6.4804137013999998</v>
      </c>
      <c r="D245" s="5">
        <v>1.3578722501</v>
      </c>
      <c r="E245" s="5">
        <v>0.17487394674000001</v>
      </c>
      <c r="F245" s="5">
        <v>2.8160405893E-2</v>
      </c>
      <c r="G245" s="5">
        <v>2.0328936230000001</v>
      </c>
      <c r="H245" s="5"/>
      <c r="I245" s="5"/>
    </row>
    <row r="246" spans="1:9" x14ac:dyDescent="0.2">
      <c r="A246" s="1">
        <v>45689</v>
      </c>
      <c r="B246" s="5">
        <v>1.1726614524000001</v>
      </c>
      <c r="C246" s="5">
        <v>6.3341449132000003</v>
      </c>
      <c r="D246" s="5">
        <v>1.3502956698999999</v>
      </c>
      <c r="E246" s="5">
        <v>0.17916894933999999</v>
      </c>
      <c r="F246" s="5">
        <v>2.8044338815999999E-2</v>
      </c>
      <c r="G246" s="5">
        <v>2.0182033635000001</v>
      </c>
      <c r="H246" s="5"/>
      <c r="I246" s="5"/>
    </row>
    <row r="247" spans="1:9" x14ac:dyDescent="0.2">
      <c r="A247" s="1">
        <v>45717</v>
      </c>
      <c r="B247" s="5">
        <v>1.1797571453</v>
      </c>
      <c r="C247" s="5">
        <v>6.5031001584999997</v>
      </c>
      <c r="D247" s="5">
        <v>1.3277989335</v>
      </c>
      <c r="E247" s="5">
        <v>0.18240909503</v>
      </c>
      <c r="F247" s="5">
        <v>2.7928976809E-2</v>
      </c>
      <c r="G247" s="5">
        <v>1.9939380302</v>
      </c>
      <c r="H247" s="5"/>
      <c r="I247" s="5"/>
    </row>
    <row r="248" spans="1:9" x14ac:dyDescent="0.2">
      <c r="A248" s="1">
        <v>45748</v>
      </c>
      <c r="B248" s="5">
        <v>1.1848206182000001</v>
      </c>
      <c r="C248" s="5">
        <v>6.5035130292999996</v>
      </c>
      <c r="D248" s="5">
        <v>1.3282642786000001</v>
      </c>
      <c r="E248" s="5">
        <v>0.18460472016000001</v>
      </c>
      <c r="F248" s="5">
        <v>2.7830393982000001E-2</v>
      </c>
      <c r="G248" s="5">
        <v>2.0114354405000001</v>
      </c>
      <c r="H248" s="5"/>
      <c r="I248" s="5"/>
    </row>
    <row r="249" spans="1:9" x14ac:dyDescent="0.2">
      <c r="A249" s="1">
        <v>45778</v>
      </c>
      <c r="B249" s="5">
        <v>1.1881654981000001</v>
      </c>
      <c r="C249" s="5">
        <v>6.5057355685999996</v>
      </c>
      <c r="D249" s="5">
        <v>1.3356469977000001</v>
      </c>
      <c r="E249" s="5">
        <v>0.18558293727</v>
      </c>
      <c r="F249" s="5">
        <v>2.7743481694999999E-2</v>
      </c>
      <c r="G249" s="5">
        <v>2.0306704097999999</v>
      </c>
      <c r="H249" s="5"/>
      <c r="I249" s="5"/>
    </row>
    <row r="250" spans="1:9" x14ac:dyDescent="0.2">
      <c r="A250" s="1">
        <v>45809</v>
      </c>
      <c r="B250" s="5">
        <v>1.1897366685999999</v>
      </c>
      <c r="C250" s="5">
        <v>6.5290668167000003</v>
      </c>
      <c r="D250" s="5">
        <v>1.3464568546</v>
      </c>
      <c r="E250" s="5">
        <v>0.18614427303</v>
      </c>
      <c r="F250" s="5">
        <v>2.7648333973000001E-2</v>
      </c>
      <c r="G250" s="5">
        <v>2.0403674757000001</v>
      </c>
      <c r="H250" s="5"/>
      <c r="I250" s="5"/>
    </row>
    <row r="251" spans="1:9" x14ac:dyDescent="0.2">
      <c r="A251" s="1">
        <v>45839</v>
      </c>
      <c r="B251" s="5">
        <v>1.1893090308000001</v>
      </c>
      <c r="C251" s="5">
        <v>6.5416543296</v>
      </c>
      <c r="D251" s="5">
        <v>1.3561012165999999</v>
      </c>
      <c r="E251" s="5">
        <v>0.18673773637999999</v>
      </c>
      <c r="F251" s="5">
        <v>2.7547491394999998E-2</v>
      </c>
      <c r="G251" s="5">
        <v>2.0591859614999999</v>
      </c>
      <c r="H251" s="5"/>
      <c r="I251" s="5"/>
    </row>
    <row r="252" spans="1:9" x14ac:dyDescent="0.2">
      <c r="A252" s="1">
        <v>45870</v>
      </c>
      <c r="B252" s="5">
        <v>1.1871839902000001</v>
      </c>
      <c r="C252" s="5">
        <v>6.5636199623999998</v>
      </c>
      <c r="D252" s="5">
        <v>1.3633056044</v>
      </c>
      <c r="E252" s="5">
        <v>0.18737735339</v>
      </c>
      <c r="F252" s="5">
        <v>2.7442943367000001E-2</v>
      </c>
      <c r="G252" s="5">
        <v>2.0558832583000002</v>
      </c>
      <c r="H252" s="5"/>
      <c r="I252" s="5"/>
    </row>
    <row r="253" spans="1:9" x14ac:dyDescent="0.2">
      <c r="A253" s="1">
        <v>45901</v>
      </c>
      <c r="B253" s="5">
        <v>1.1838094776999999</v>
      </c>
      <c r="C253" s="5">
        <v>6.578730835</v>
      </c>
      <c r="D253" s="5">
        <v>1.3673672491</v>
      </c>
      <c r="E253" s="5">
        <v>0.18806828271000001</v>
      </c>
      <c r="F253" s="5">
        <v>2.7332231331E-2</v>
      </c>
      <c r="G253" s="5">
        <v>2.0499742853999998</v>
      </c>
      <c r="H253" s="5"/>
      <c r="I253" s="5"/>
    </row>
    <row r="254" spans="1:9" x14ac:dyDescent="0.2">
      <c r="A254" s="1">
        <v>45931</v>
      </c>
      <c r="B254" s="5">
        <v>1.1785293808999999</v>
      </c>
      <c r="C254" s="5">
        <v>6.5980399611999996</v>
      </c>
      <c r="D254" s="5">
        <v>1.3681204286999999</v>
      </c>
      <c r="E254" s="5">
        <v>0.18921378547000001</v>
      </c>
      <c r="F254" s="5">
        <v>2.7222657149999999E-2</v>
      </c>
      <c r="G254" s="5">
        <v>2.0389342243000002</v>
      </c>
      <c r="H254" s="5"/>
      <c r="I254" s="5"/>
    </row>
    <row r="255" spans="1:9" x14ac:dyDescent="0.2">
      <c r="A255" s="1">
        <v>45962</v>
      </c>
      <c r="B255" s="5">
        <v>1.1710850171</v>
      </c>
      <c r="C255" s="5">
        <v>6.6159436093000004</v>
      </c>
      <c r="D255" s="5">
        <v>1.3627106188</v>
      </c>
      <c r="E255" s="5">
        <v>0.19098038961</v>
      </c>
      <c r="F255" s="5">
        <v>2.7114371384999999E-2</v>
      </c>
      <c r="G255" s="5">
        <v>2.0211216014</v>
      </c>
      <c r="H255" s="5"/>
      <c r="I255" s="5"/>
    </row>
    <row r="256" spans="1:9" x14ac:dyDescent="0.2">
      <c r="A256" s="1">
        <v>45992</v>
      </c>
      <c r="B256" s="5">
        <v>1.1625802184</v>
      </c>
      <c r="C256" s="5">
        <v>6.6312041145</v>
      </c>
      <c r="D256" s="5">
        <v>1.3505856558</v>
      </c>
      <c r="E256" s="5">
        <v>0.19352290003</v>
      </c>
      <c r="F256" s="5">
        <v>2.7012997148000002E-2</v>
      </c>
      <c r="G256" s="5">
        <v>1.9989396290999999</v>
      </c>
      <c r="H256" s="5"/>
      <c r="I256" s="5"/>
    </row>
    <row r="257" spans="1:8" x14ac:dyDescent="0.2">
      <c r="A257" s="1"/>
      <c r="B257" s="5"/>
      <c r="C257" s="5"/>
      <c r="D257" s="286"/>
      <c r="G257" s="30"/>
      <c r="H257" s="13"/>
    </row>
    <row r="258" spans="1:8" x14ac:dyDescent="0.2">
      <c r="A258" s="278" t="s">
        <v>1007</v>
      </c>
    </row>
    <row r="259" spans="1:8" x14ac:dyDescent="0.2">
      <c r="A259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261" spans="1:8" x14ac:dyDescent="0.2">
      <c r="A261" s="3"/>
      <c r="B261" s="4" t="s">
        <v>342</v>
      </c>
    </row>
    <row r="262" spans="1:8" x14ac:dyDescent="0.2">
      <c r="A262" s="13">
        <v>83</v>
      </c>
      <c r="B262">
        <v>0</v>
      </c>
    </row>
    <row r="263" spans="1:8" x14ac:dyDescent="0.2">
      <c r="A263" s="13">
        <v>83</v>
      </c>
      <c r="B263">
        <v>1</v>
      </c>
    </row>
  </sheetData>
  <hyperlinks>
    <hyperlink ref="A3" location="Contents!A1" display="Return to Contents" xr:uid="{553C221A-8E27-43E0-832A-A69CFD3535C5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B81DA-959E-42CE-9526-6DE272E7546E}">
  <dimension ref="A2:K285"/>
  <sheetViews>
    <sheetView zoomScale="70" zoomScaleNormal="70" workbookViewId="0"/>
  </sheetViews>
  <sheetFormatPr defaultRowHeight="12.75" x14ac:dyDescent="0.2"/>
  <cols>
    <col min="2" max="2" width="14" bestFit="1" customWidth="1"/>
    <col min="3" max="3" width="12.5703125" bestFit="1" customWidth="1"/>
    <col min="4" max="4" width="16.28515625" bestFit="1" customWidth="1"/>
    <col min="5" max="5" width="15.28515625" bestFit="1" customWidth="1"/>
    <col min="6" max="6" width="16.28515625" bestFit="1" customWidth="1"/>
  </cols>
  <sheetData>
    <row r="2" spans="1:11" ht="15.75" x14ac:dyDescent="0.25">
      <c r="A2" s="31" t="s">
        <v>977</v>
      </c>
      <c r="F2" s="97"/>
    </row>
    <row r="3" spans="1:11" x14ac:dyDescent="0.2">
      <c r="A3" s="16" t="s">
        <v>16</v>
      </c>
    </row>
    <row r="4" spans="1:11" x14ac:dyDescent="0.2"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1" x14ac:dyDescent="0.2">
      <c r="B5" s="288"/>
      <c r="C5" s="288"/>
      <c r="D5" s="288"/>
      <c r="E5" s="288"/>
      <c r="F5" s="288"/>
      <c r="G5" s="288"/>
      <c r="H5" s="288"/>
      <c r="I5" s="288"/>
      <c r="J5" s="288"/>
      <c r="K5" s="288"/>
    </row>
    <row r="6" spans="1:11" x14ac:dyDescent="0.2">
      <c r="B6" s="288"/>
      <c r="C6" s="288"/>
      <c r="D6" s="288"/>
      <c r="E6" s="288"/>
      <c r="F6" s="288"/>
      <c r="G6" s="288"/>
      <c r="H6" s="288"/>
      <c r="I6" s="288"/>
      <c r="J6" s="288"/>
      <c r="K6" s="288"/>
    </row>
    <row r="7" spans="1:11" x14ac:dyDescent="0.2">
      <c r="B7" s="288"/>
      <c r="C7" s="288"/>
      <c r="D7" s="288"/>
      <c r="E7" s="288"/>
      <c r="F7" s="288"/>
      <c r="G7" s="288"/>
      <c r="H7" s="288"/>
      <c r="I7" s="288"/>
      <c r="J7" s="288"/>
      <c r="K7" s="288"/>
    </row>
    <row r="8" spans="1:11" x14ac:dyDescent="0.2"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1" x14ac:dyDescent="0.2"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1" x14ac:dyDescent="0.2"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1" x14ac:dyDescent="0.2"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1" x14ac:dyDescent="0.2"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1" x14ac:dyDescent="0.2"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1" x14ac:dyDescent="0.2"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1" x14ac:dyDescent="0.2"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1" x14ac:dyDescent="0.2"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2:11" x14ac:dyDescent="0.2"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2:11" x14ac:dyDescent="0.2"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2:11" x14ac:dyDescent="0.2"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2:11" x14ac:dyDescent="0.2"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2:11" x14ac:dyDescent="0.2"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2:11" x14ac:dyDescent="0.2"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2:11" x14ac:dyDescent="0.2"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2:11" x14ac:dyDescent="0.2"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2:11" x14ac:dyDescent="0.2"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2:11" x14ac:dyDescent="0.2">
      <c r="B26" s="288"/>
      <c r="C26" s="288"/>
      <c r="D26" s="288"/>
      <c r="E26" s="288"/>
      <c r="F26" s="288"/>
      <c r="G26" s="288"/>
      <c r="H26" s="288"/>
      <c r="I26" s="288"/>
      <c r="J26" s="288"/>
      <c r="K26" s="288"/>
    </row>
    <row r="27" spans="2:11" x14ac:dyDescent="0.2">
      <c r="B27" s="288"/>
      <c r="C27" s="288"/>
      <c r="D27" s="288"/>
      <c r="E27" s="288"/>
      <c r="F27" s="288"/>
      <c r="G27" s="288"/>
      <c r="H27" s="288"/>
      <c r="I27" s="288"/>
      <c r="J27" s="288"/>
      <c r="K27" s="288"/>
    </row>
    <row r="28" spans="2:11" x14ac:dyDescent="0.2">
      <c r="B28" s="288"/>
      <c r="C28" s="288"/>
      <c r="D28" s="288"/>
      <c r="E28" s="288"/>
      <c r="F28" s="288"/>
      <c r="G28" s="288"/>
      <c r="H28" s="288"/>
      <c r="I28" s="288"/>
      <c r="J28" s="288"/>
      <c r="K28" s="288"/>
    </row>
    <row r="29" spans="2:11" x14ac:dyDescent="0.2">
      <c r="B29" s="288"/>
      <c r="C29" s="288"/>
      <c r="D29" s="288"/>
      <c r="E29" s="288"/>
      <c r="F29" s="288"/>
      <c r="G29" s="288"/>
      <c r="H29" s="288"/>
      <c r="I29" s="288"/>
      <c r="J29" s="288"/>
      <c r="K29" s="288"/>
    </row>
    <row r="30" spans="2:11" x14ac:dyDescent="0.2">
      <c r="B30" s="288"/>
      <c r="C30" s="288"/>
      <c r="D30" s="288"/>
      <c r="E30" s="288"/>
      <c r="F30" s="288"/>
      <c r="G30" s="288"/>
      <c r="H30" s="288"/>
      <c r="I30" s="288"/>
      <c r="J30" s="288"/>
      <c r="K30" s="288"/>
    </row>
    <row r="31" spans="2:11" x14ac:dyDescent="0.2">
      <c r="B31" s="288"/>
      <c r="C31" s="288"/>
      <c r="D31" s="288"/>
      <c r="E31" s="288"/>
      <c r="F31" s="288"/>
      <c r="G31" s="288"/>
      <c r="H31" s="288"/>
      <c r="I31" s="288"/>
      <c r="J31" s="288"/>
      <c r="K31" s="288"/>
    </row>
    <row r="32" spans="2:11" x14ac:dyDescent="0.2">
      <c r="B32" s="288"/>
      <c r="C32" s="288"/>
      <c r="D32" s="288"/>
      <c r="E32" s="288"/>
      <c r="F32" s="288"/>
      <c r="G32" s="288"/>
      <c r="H32" s="288"/>
      <c r="I32" s="288"/>
      <c r="J32" s="288"/>
      <c r="K32" s="288"/>
    </row>
    <row r="33" spans="1:11" x14ac:dyDescent="0.2">
      <c r="B33" s="288"/>
      <c r="C33" s="288"/>
      <c r="D33" s="288"/>
      <c r="E33" s="288"/>
      <c r="F33" s="288"/>
      <c r="G33" s="288"/>
      <c r="H33" s="288"/>
      <c r="I33" s="288"/>
      <c r="J33" s="288"/>
      <c r="K33" s="288"/>
    </row>
    <row r="34" spans="1:11" x14ac:dyDescent="0.2">
      <c r="B34" s="288"/>
      <c r="C34" s="288"/>
      <c r="D34" s="288"/>
      <c r="E34" s="288"/>
      <c r="F34" s="288"/>
      <c r="G34" s="288"/>
      <c r="H34" s="288"/>
      <c r="I34" s="288"/>
      <c r="J34" s="288"/>
      <c r="K34" s="288"/>
    </row>
    <row r="35" spans="1:11" x14ac:dyDescent="0.2">
      <c r="B35" s="288"/>
      <c r="C35" s="288"/>
      <c r="D35" s="288"/>
      <c r="E35" s="288"/>
      <c r="F35" s="288"/>
      <c r="G35" s="288"/>
      <c r="H35" s="288"/>
      <c r="I35" s="288"/>
      <c r="J35" s="288"/>
      <c r="K35" s="288"/>
    </row>
    <row r="36" spans="1:11" x14ac:dyDescent="0.2">
      <c r="B36" s="288"/>
      <c r="C36" s="288"/>
      <c r="D36" s="288"/>
      <c r="E36" s="288"/>
      <c r="F36" s="288"/>
      <c r="G36" s="288"/>
      <c r="H36" s="288"/>
      <c r="I36" s="288"/>
      <c r="J36" s="288"/>
      <c r="K36" s="288"/>
    </row>
    <row r="37" spans="1:11" x14ac:dyDescent="0.2">
      <c r="A37" s="8" t="s">
        <v>929</v>
      </c>
      <c r="B37" s="8" t="s">
        <v>113</v>
      </c>
      <c r="C37" s="8" t="s">
        <v>930</v>
      </c>
      <c r="D37" s="8" t="s">
        <v>112</v>
      </c>
      <c r="E37" s="8" t="s">
        <v>931</v>
      </c>
    </row>
    <row r="38" spans="1:11" x14ac:dyDescent="0.2">
      <c r="A38">
        <v>3</v>
      </c>
      <c r="B38" t="s">
        <v>657</v>
      </c>
      <c r="C38" t="s">
        <v>657</v>
      </c>
      <c r="D38" t="s">
        <v>694</v>
      </c>
      <c r="E38" t="s">
        <v>695</v>
      </c>
    </row>
    <row r="39" spans="1:11" x14ac:dyDescent="0.2">
      <c r="A39">
        <v>3</v>
      </c>
      <c r="B39" t="s">
        <v>657</v>
      </c>
      <c r="C39" t="s">
        <v>657</v>
      </c>
      <c r="D39" t="s">
        <v>694</v>
      </c>
      <c r="E39" t="s">
        <v>696</v>
      </c>
    </row>
    <row r="40" spans="1:11" x14ac:dyDescent="0.2">
      <c r="A40">
        <v>3</v>
      </c>
      <c r="B40" t="s">
        <v>657</v>
      </c>
      <c r="C40" t="s">
        <v>657</v>
      </c>
      <c r="D40" t="s">
        <v>697</v>
      </c>
      <c r="E40" t="s">
        <v>698</v>
      </c>
    </row>
    <row r="41" spans="1:11" x14ac:dyDescent="0.2">
      <c r="A41">
        <v>3</v>
      </c>
      <c r="B41" t="s">
        <v>657</v>
      </c>
      <c r="C41" t="s">
        <v>657</v>
      </c>
      <c r="D41" t="s">
        <v>697</v>
      </c>
      <c r="E41" t="s">
        <v>699</v>
      </c>
    </row>
    <row r="42" spans="1:11" x14ac:dyDescent="0.2">
      <c r="A42">
        <v>3</v>
      </c>
      <c r="B42" t="s">
        <v>657</v>
      </c>
      <c r="C42" t="s">
        <v>657</v>
      </c>
      <c r="D42" t="s">
        <v>697</v>
      </c>
      <c r="E42" t="s">
        <v>700</v>
      </c>
    </row>
    <row r="43" spans="1:11" x14ac:dyDescent="0.2">
      <c r="A43">
        <v>3</v>
      </c>
      <c r="B43" t="s">
        <v>657</v>
      </c>
      <c r="C43" t="s">
        <v>657</v>
      </c>
      <c r="D43" t="s">
        <v>697</v>
      </c>
      <c r="E43" t="s">
        <v>701</v>
      </c>
    </row>
    <row r="44" spans="1:11" x14ac:dyDescent="0.2">
      <c r="A44">
        <v>3</v>
      </c>
      <c r="B44" t="s">
        <v>657</v>
      </c>
      <c r="C44" t="s">
        <v>657</v>
      </c>
      <c r="D44" t="s">
        <v>697</v>
      </c>
      <c r="E44" t="s">
        <v>702</v>
      </c>
    </row>
    <row r="45" spans="1:11" x14ac:dyDescent="0.2">
      <c r="A45">
        <v>3</v>
      </c>
      <c r="B45" t="s">
        <v>657</v>
      </c>
      <c r="C45" t="s">
        <v>657</v>
      </c>
      <c r="D45" t="s">
        <v>697</v>
      </c>
      <c r="E45" t="s">
        <v>703</v>
      </c>
    </row>
    <row r="46" spans="1:11" x14ac:dyDescent="0.2">
      <c r="A46">
        <v>3</v>
      </c>
      <c r="B46" t="s">
        <v>657</v>
      </c>
      <c r="C46" t="s">
        <v>657</v>
      </c>
      <c r="D46" t="s">
        <v>697</v>
      </c>
      <c r="E46" t="s">
        <v>704</v>
      </c>
    </row>
    <row r="47" spans="1:11" x14ac:dyDescent="0.2">
      <c r="A47">
        <v>3</v>
      </c>
      <c r="B47" t="s">
        <v>657</v>
      </c>
      <c r="C47" t="s">
        <v>657</v>
      </c>
      <c r="D47" t="s">
        <v>697</v>
      </c>
      <c r="E47" t="s">
        <v>705</v>
      </c>
    </row>
    <row r="48" spans="1:11" x14ac:dyDescent="0.2">
      <c r="A48">
        <v>3</v>
      </c>
      <c r="B48" t="s">
        <v>657</v>
      </c>
      <c r="C48" t="s">
        <v>657</v>
      </c>
      <c r="D48" t="s">
        <v>697</v>
      </c>
      <c r="E48" t="s">
        <v>706</v>
      </c>
    </row>
    <row r="49" spans="1:5" x14ac:dyDescent="0.2">
      <c r="A49">
        <v>3</v>
      </c>
      <c r="B49" t="s">
        <v>657</v>
      </c>
      <c r="C49" t="s">
        <v>657</v>
      </c>
      <c r="D49" t="s">
        <v>697</v>
      </c>
      <c r="E49" t="s">
        <v>707</v>
      </c>
    </row>
    <row r="50" spans="1:5" x14ac:dyDescent="0.2">
      <c r="A50">
        <v>1</v>
      </c>
      <c r="B50" t="s">
        <v>708</v>
      </c>
      <c r="C50" t="s">
        <v>680</v>
      </c>
      <c r="D50" t="s">
        <v>709</v>
      </c>
      <c r="E50" t="s">
        <v>710</v>
      </c>
    </row>
    <row r="51" spans="1:5" x14ac:dyDescent="0.2">
      <c r="A51">
        <v>1</v>
      </c>
      <c r="B51" t="s">
        <v>708</v>
      </c>
      <c r="C51" t="s">
        <v>680</v>
      </c>
      <c r="D51" t="s">
        <v>709</v>
      </c>
      <c r="E51" t="s">
        <v>711</v>
      </c>
    </row>
    <row r="52" spans="1:5" x14ac:dyDescent="0.2">
      <c r="A52">
        <v>4</v>
      </c>
      <c r="B52" t="s">
        <v>642</v>
      </c>
      <c r="C52" t="s">
        <v>642</v>
      </c>
      <c r="D52" t="s">
        <v>712</v>
      </c>
      <c r="E52" t="s">
        <v>713</v>
      </c>
    </row>
    <row r="53" spans="1:5" x14ac:dyDescent="0.2">
      <c r="A53">
        <v>4</v>
      </c>
      <c r="B53" t="s">
        <v>642</v>
      </c>
      <c r="C53" t="s">
        <v>642</v>
      </c>
      <c r="D53" t="s">
        <v>712</v>
      </c>
      <c r="E53" t="s">
        <v>714</v>
      </c>
    </row>
    <row r="54" spans="1:5" x14ac:dyDescent="0.2">
      <c r="A54">
        <v>4</v>
      </c>
      <c r="B54" t="s">
        <v>642</v>
      </c>
      <c r="C54" t="s">
        <v>642</v>
      </c>
      <c r="D54" t="s">
        <v>712</v>
      </c>
      <c r="E54" t="s">
        <v>715</v>
      </c>
    </row>
    <row r="55" spans="1:5" x14ac:dyDescent="0.2">
      <c r="A55">
        <v>4</v>
      </c>
      <c r="B55" t="s">
        <v>642</v>
      </c>
      <c r="C55" t="s">
        <v>642</v>
      </c>
      <c r="D55" t="s">
        <v>712</v>
      </c>
      <c r="E55" t="s">
        <v>716</v>
      </c>
    </row>
    <row r="56" spans="1:5" x14ac:dyDescent="0.2">
      <c r="A56">
        <v>4</v>
      </c>
      <c r="B56" t="s">
        <v>642</v>
      </c>
      <c r="C56" t="s">
        <v>642</v>
      </c>
      <c r="D56" t="s">
        <v>712</v>
      </c>
      <c r="E56" t="s">
        <v>717</v>
      </c>
    </row>
    <row r="57" spans="1:5" x14ac:dyDescent="0.2">
      <c r="A57">
        <v>2</v>
      </c>
      <c r="B57" t="s">
        <v>642</v>
      </c>
      <c r="C57" t="s">
        <v>642</v>
      </c>
      <c r="D57" t="s">
        <v>718</v>
      </c>
      <c r="E57" t="s">
        <v>719</v>
      </c>
    </row>
    <row r="58" spans="1:5" x14ac:dyDescent="0.2">
      <c r="A58">
        <v>2</v>
      </c>
      <c r="B58" t="s">
        <v>642</v>
      </c>
      <c r="C58" t="s">
        <v>642</v>
      </c>
      <c r="D58" t="s">
        <v>718</v>
      </c>
      <c r="E58" t="s">
        <v>720</v>
      </c>
    </row>
    <row r="59" spans="1:5" x14ac:dyDescent="0.2">
      <c r="A59">
        <v>2</v>
      </c>
      <c r="B59" t="s">
        <v>642</v>
      </c>
      <c r="C59" t="s">
        <v>642</v>
      </c>
      <c r="D59" t="s">
        <v>718</v>
      </c>
      <c r="E59" t="s">
        <v>721</v>
      </c>
    </row>
    <row r="60" spans="1:5" x14ac:dyDescent="0.2">
      <c r="A60">
        <v>2</v>
      </c>
      <c r="B60" t="s">
        <v>642</v>
      </c>
      <c r="C60" t="s">
        <v>642</v>
      </c>
      <c r="D60" t="s">
        <v>718</v>
      </c>
      <c r="E60" t="s">
        <v>722</v>
      </c>
    </row>
    <row r="61" spans="1:5" x14ac:dyDescent="0.2">
      <c r="A61">
        <v>2</v>
      </c>
      <c r="B61" t="s">
        <v>642</v>
      </c>
      <c r="C61" t="s">
        <v>642</v>
      </c>
      <c r="D61" t="s">
        <v>718</v>
      </c>
      <c r="E61" t="s">
        <v>723</v>
      </c>
    </row>
    <row r="62" spans="1:5" x14ac:dyDescent="0.2">
      <c r="A62">
        <v>2</v>
      </c>
      <c r="B62" t="s">
        <v>642</v>
      </c>
      <c r="C62" t="s">
        <v>642</v>
      </c>
      <c r="D62" t="s">
        <v>718</v>
      </c>
      <c r="E62" t="s">
        <v>724</v>
      </c>
    </row>
    <row r="63" spans="1:5" x14ac:dyDescent="0.2">
      <c r="A63">
        <v>2</v>
      </c>
      <c r="B63" t="s">
        <v>642</v>
      </c>
      <c r="C63" t="s">
        <v>642</v>
      </c>
      <c r="D63" t="s">
        <v>718</v>
      </c>
      <c r="E63" t="s">
        <v>725</v>
      </c>
    </row>
    <row r="64" spans="1:5" x14ac:dyDescent="0.2">
      <c r="A64">
        <v>2</v>
      </c>
      <c r="B64" t="s">
        <v>642</v>
      </c>
      <c r="C64" t="s">
        <v>642</v>
      </c>
      <c r="D64" t="s">
        <v>718</v>
      </c>
      <c r="E64" t="s">
        <v>726</v>
      </c>
    </row>
    <row r="65" spans="1:5" x14ac:dyDescent="0.2">
      <c r="A65">
        <v>2</v>
      </c>
      <c r="B65" t="s">
        <v>642</v>
      </c>
      <c r="C65" t="s">
        <v>642</v>
      </c>
      <c r="D65" t="s">
        <v>718</v>
      </c>
      <c r="E65" t="s">
        <v>727</v>
      </c>
    </row>
    <row r="66" spans="1:5" x14ac:dyDescent="0.2">
      <c r="A66">
        <v>2</v>
      </c>
      <c r="B66" t="s">
        <v>642</v>
      </c>
      <c r="C66" t="s">
        <v>642</v>
      </c>
      <c r="D66" t="s">
        <v>718</v>
      </c>
      <c r="E66" t="s">
        <v>728</v>
      </c>
    </row>
    <row r="67" spans="1:5" x14ac:dyDescent="0.2">
      <c r="A67">
        <v>2</v>
      </c>
      <c r="B67" t="s">
        <v>642</v>
      </c>
      <c r="C67" t="s">
        <v>642</v>
      </c>
      <c r="D67" t="s">
        <v>718</v>
      </c>
      <c r="E67" t="s">
        <v>729</v>
      </c>
    </row>
    <row r="68" spans="1:5" x14ac:dyDescent="0.2">
      <c r="A68">
        <v>2</v>
      </c>
      <c r="B68" t="s">
        <v>642</v>
      </c>
      <c r="C68" t="s">
        <v>642</v>
      </c>
      <c r="D68" t="s">
        <v>718</v>
      </c>
      <c r="E68" t="s">
        <v>730</v>
      </c>
    </row>
    <row r="69" spans="1:5" x14ac:dyDescent="0.2">
      <c r="A69">
        <v>2</v>
      </c>
      <c r="B69" t="s">
        <v>642</v>
      </c>
      <c r="C69" t="s">
        <v>642</v>
      </c>
      <c r="D69" t="s">
        <v>718</v>
      </c>
      <c r="E69" t="s">
        <v>731</v>
      </c>
    </row>
    <row r="70" spans="1:5" x14ac:dyDescent="0.2">
      <c r="A70">
        <v>2</v>
      </c>
      <c r="B70" t="s">
        <v>642</v>
      </c>
      <c r="C70" t="s">
        <v>642</v>
      </c>
      <c r="D70" t="s">
        <v>718</v>
      </c>
      <c r="E70" t="s">
        <v>732</v>
      </c>
    </row>
    <row r="71" spans="1:5" x14ac:dyDescent="0.2">
      <c r="A71">
        <v>2</v>
      </c>
      <c r="B71" t="s">
        <v>642</v>
      </c>
      <c r="C71" t="s">
        <v>642</v>
      </c>
      <c r="D71" t="s">
        <v>718</v>
      </c>
      <c r="E71" t="s">
        <v>733</v>
      </c>
    </row>
    <row r="72" spans="1:5" x14ac:dyDescent="0.2">
      <c r="A72">
        <v>3</v>
      </c>
      <c r="B72" t="s">
        <v>641</v>
      </c>
      <c r="C72" t="s">
        <v>641</v>
      </c>
      <c r="D72" t="s">
        <v>734</v>
      </c>
      <c r="E72" t="s">
        <v>735</v>
      </c>
    </row>
    <row r="73" spans="1:5" x14ac:dyDescent="0.2">
      <c r="A73">
        <v>3</v>
      </c>
      <c r="B73" t="s">
        <v>641</v>
      </c>
      <c r="C73" t="s">
        <v>641</v>
      </c>
      <c r="D73" t="s">
        <v>734</v>
      </c>
      <c r="E73" t="s">
        <v>736</v>
      </c>
    </row>
    <row r="74" spans="1:5" x14ac:dyDescent="0.2">
      <c r="A74">
        <v>3</v>
      </c>
      <c r="B74" t="s">
        <v>641</v>
      </c>
      <c r="C74" t="s">
        <v>641</v>
      </c>
      <c r="D74" t="s">
        <v>734</v>
      </c>
      <c r="E74" t="s">
        <v>737</v>
      </c>
    </row>
    <row r="75" spans="1:5" x14ac:dyDescent="0.2">
      <c r="A75">
        <v>3</v>
      </c>
      <c r="B75" t="s">
        <v>641</v>
      </c>
      <c r="C75" t="s">
        <v>641</v>
      </c>
      <c r="D75" t="s">
        <v>734</v>
      </c>
      <c r="E75" t="s">
        <v>716</v>
      </c>
    </row>
    <row r="76" spans="1:5" x14ac:dyDescent="0.2">
      <c r="A76">
        <v>1</v>
      </c>
      <c r="B76" t="s">
        <v>708</v>
      </c>
      <c r="C76" t="s">
        <v>680</v>
      </c>
      <c r="D76" t="s">
        <v>738</v>
      </c>
      <c r="E76" t="s">
        <v>711</v>
      </c>
    </row>
    <row r="77" spans="1:5" x14ac:dyDescent="0.2">
      <c r="A77">
        <v>1</v>
      </c>
      <c r="B77" t="s">
        <v>708</v>
      </c>
      <c r="C77" t="s">
        <v>680</v>
      </c>
      <c r="D77" t="s">
        <v>738</v>
      </c>
      <c r="E77" t="s">
        <v>739</v>
      </c>
    </row>
    <row r="78" spans="1:5" x14ac:dyDescent="0.2">
      <c r="A78">
        <v>1</v>
      </c>
      <c r="B78" t="s">
        <v>708</v>
      </c>
      <c r="C78" t="s">
        <v>680</v>
      </c>
      <c r="D78" t="s">
        <v>738</v>
      </c>
      <c r="E78" t="s">
        <v>740</v>
      </c>
    </row>
    <row r="79" spans="1:5" x14ac:dyDescent="0.2">
      <c r="A79">
        <v>1</v>
      </c>
      <c r="B79" t="s">
        <v>708</v>
      </c>
      <c r="C79" t="s">
        <v>680</v>
      </c>
      <c r="D79" t="s">
        <v>738</v>
      </c>
      <c r="E79" t="s">
        <v>741</v>
      </c>
    </row>
    <row r="80" spans="1:5" x14ac:dyDescent="0.2">
      <c r="A80">
        <v>1</v>
      </c>
      <c r="B80" t="s">
        <v>708</v>
      </c>
      <c r="C80" t="s">
        <v>680</v>
      </c>
      <c r="D80" t="s">
        <v>738</v>
      </c>
      <c r="E80" t="s">
        <v>742</v>
      </c>
    </row>
    <row r="81" spans="1:5" x14ac:dyDescent="0.2">
      <c r="A81">
        <v>1</v>
      </c>
      <c r="B81" t="s">
        <v>708</v>
      </c>
      <c r="C81" t="s">
        <v>680</v>
      </c>
      <c r="D81" t="s">
        <v>738</v>
      </c>
      <c r="E81" t="s">
        <v>743</v>
      </c>
    </row>
    <row r="82" spans="1:5" x14ac:dyDescent="0.2">
      <c r="A82">
        <v>1</v>
      </c>
      <c r="B82" t="s">
        <v>708</v>
      </c>
      <c r="C82" t="s">
        <v>680</v>
      </c>
      <c r="D82" t="s">
        <v>738</v>
      </c>
      <c r="E82" t="s">
        <v>744</v>
      </c>
    </row>
    <row r="83" spans="1:5" x14ac:dyDescent="0.2">
      <c r="A83">
        <v>1</v>
      </c>
      <c r="B83" t="s">
        <v>708</v>
      </c>
      <c r="C83" t="s">
        <v>680</v>
      </c>
      <c r="D83" t="s">
        <v>738</v>
      </c>
      <c r="E83" t="s">
        <v>745</v>
      </c>
    </row>
    <row r="84" spans="1:5" x14ac:dyDescent="0.2">
      <c r="A84">
        <v>1</v>
      </c>
      <c r="B84" t="s">
        <v>708</v>
      </c>
      <c r="C84" t="s">
        <v>680</v>
      </c>
      <c r="D84" t="s">
        <v>738</v>
      </c>
      <c r="E84" t="s">
        <v>746</v>
      </c>
    </row>
    <row r="85" spans="1:5" x14ac:dyDescent="0.2">
      <c r="A85">
        <v>1</v>
      </c>
      <c r="B85" t="s">
        <v>708</v>
      </c>
      <c r="C85" t="s">
        <v>680</v>
      </c>
      <c r="D85" t="s">
        <v>738</v>
      </c>
      <c r="E85" t="s">
        <v>747</v>
      </c>
    </row>
    <row r="86" spans="1:5" x14ac:dyDescent="0.2">
      <c r="A86">
        <v>2</v>
      </c>
      <c r="B86" t="s">
        <v>659</v>
      </c>
      <c r="C86" t="s">
        <v>680</v>
      </c>
      <c r="D86" t="s">
        <v>748</v>
      </c>
      <c r="E86" t="s">
        <v>749</v>
      </c>
    </row>
    <row r="87" spans="1:5" x14ac:dyDescent="0.2">
      <c r="A87">
        <v>2</v>
      </c>
      <c r="B87" t="s">
        <v>659</v>
      </c>
      <c r="C87" t="s">
        <v>680</v>
      </c>
      <c r="D87" t="s">
        <v>748</v>
      </c>
      <c r="E87" t="s">
        <v>750</v>
      </c>
    </row>
    <row r="88" spans="1:5" x14ac:dyDescent="0.2">
      <c r="A88">
        <v>2</v>
      </c>
      <c r="B88" t="s">
        <v>659</v>
      </c>
      <c r="C88" t="s">
        <v>680</v>
      </c>
      <c r="D88" t="s">
        <v>748</v>
      </c>
      <c r="E88" t="s">
        <v>751</v>
      </c>
    </row>
    <row r="89" spans="1:5" x14ac:dyDescent="0.2">
      <c r="A89">
        <v>2</v>
      </c>
      <c r="B89" t="s">
        <v>659</v>
      </c>
      <c r="C89" t="s">
        <v>680</v>
      </c>
      <c r="D89" t="s">
        <v>748</v>
      </c>
      <c r="E89" t="s">
        <v>752</v>
      </c>
    </row>
    <row r="90" spans="1:5" x14ac:dyDescent="0.2">
      <c r="A90">
        <v>2</v>
      </c>
      <c r="B90" t="s">
        <v>659</v>
      </c>
      <c r="C90" t="s">
        <v>680</v>
      </c>
      <c r="D90" t="s">
        <v>748</v>
      </c>
      <c r="E90" t="s">
        <v>753</v>
      </c>
    </row>
    <row r="91" spans="1:5" x14ac:dyDescent="0.2">
      <c r="A91">
        <v>2</v>
      </c>
      <c r="B91" t="s">
        <v>659</v>
      </c>
      <c r="C91" t="s">
        <v>680</v>
      </c>
      <c r="D91" t="s">
        <v>748</v>
      </c>
      <c r="E91" t="s">
        <v>754</v>
      </c>
    </row>
    <row r="92" spans="1:5" x14ac:dyDescent="0.2">
      <c r="A92">
        <v>2</v>
      </c>
      <c r="B92" t="s">
        <v>659</v>
      </c>
      <c r="C92" t="s">
        <v>680</v>
      </c>
      <c r="D92" t="s">
        <v>748</v>
      </c>
      <c r="E92" t="s">
        <v>755</v>
      </c>
    </row>
    <row r="93" spans="1:5" x14ac:dyDescent="0.2">
      <c r="A93">
        <v>2</v>
      </c>
      <c r="B93" t="s">
        <v>659</v>
      </c>
      <c r="C93" t="s">
        <v>680</v>
      </c>
      <c r="D93" t="s">
        <v>748</v>
      </c>
      <c r="E93" t="s">
        <v>756</v>
      </c>
    </row>
    <row r="94" spans="1:5" x14ac:dyDescent="0.2">
      <c r="A94">
        <v>2</v>
      </c>
      <c r="B94" t="s">
        <v>659</v>
      </c>
      <c r="C94" t="s">
        <v>680</v>
      </c>
      <c r="D94" t="s">
        <v>748</v>
      </c>
      <c r="E94" t="s">
        <v>757</v>
      </c>
    </row>
    <row r="95" spans="1:5" x14ac:dyDescent="0.2">
      <c r="A95">
        <v>2</v>
      </c>
      <c r="B95" t="s">
        <v>659</v>
      </c>
      <c r="C95" t="s">
        <v>680</v>
      </c>
      <c r="D95" t="s">
        <v>748</v>
      </c>
      <c r="E95" t="s">
        <v>758</v>
      </c>
    </row>
    <row r="96" spans="1:5" x14ac:dyDescent="0.2">
      <c r="A96">
        <v>2</v>
      </c>
      <c r="B96" t="s">
        <v>659</v>
      </c>
      <c r="C96" t="s">
        <v>680</v>
      </c>
      <c r="D96" t="s">
        <v>748</v>
      </c>
      <c r="E96" t="s">
        <v>759</v>
      </c>
    </row>
    <row r="97" spans="1:5" x14ac:dyDescent="0.2">
      <c r="A97">
        <v>2</v>
      </c>
      <c r="B97" t="s">
        <v>659</v>
      </c>
      <c r="C97" t="s">
        <v>680</v>
      </c>
      <c r="D97" t="s">
        <v>748</v>
      </c>
      <c r="E97" t="s">
        <v>760</v>
      </c>
    </row>
    <row r="98" spans="1:5" x14ac:dyDescent="0.2">
      <c r="A98">
        <v>2</v>
      </c>
      <c r="B98" t="s">
        <v>659</v>
      </c>
      <c r="C98" t="s">
        <v>680</v>
      </c>
      <c r="D98" t="s">
        <v>748</v>
      </c>
      <c r="E98" t="s">
        <v>761</v>
      </c>
    </row>
    <row r="99" spans="1:5" x14ac:dyDescent="0.2">
      <c r="A99">
        <v>2</v>
      </c>
      <c r="B99" t="s">
        <v>659</v>
      </c>
      <c r="C99" t="s">
        <v>680</v>
      </c>
      <c r="D99" t="s">
        <v>748</v>
      </c>
      <c r="E99" t="s">
        <v>762</v>
      </c>
    </row>
    <row r="100" spans="1:5" x14ac:dyDescent="0.2">
      <c r="A100">
        <v>2</v>
      </c>
      <c r="B100" t="s">
        <v>659</v>
      </c>
      <c r="C100" t="s">
        <v>680</v>
      </c>
      <c r="D100" t="s">
        <v>748</v>
      </c>
      <c r="E100" t="s">
        <v>763</v>
      </c>
    </row>
    <row r="101" spans="1:5" x14ac:dyDescent="0.2">
      <c r="A101">
        <v>2</v>
      </c>
      <c r="B101" t="s">
        <v>659</v>
      </c>
      <c r="C101" t="s">
        <v>680</v>
      </c>
      <c r="D101" t="s">
        <v>748</v>
      </c>
      <c r="E101" t="s">
        <v>731</v>
      </c>
    </row>
    <row r="102" spans="1:5" x14ac:dyDescent="0.2">
      <c r="A102">
        <v>2</v>
      </c>
      <c r="B102" t="s">
        <v>659</v>
      </c>
      <c r="C102" t="s">
        <v>680</v>
      </c>
      <c r="D102" t="s">
        <v>748</v>
      </c>
      <c r="E102" t="s">
        <v>764</v>
      </c>
    </row>
    <row r="103" spans="1:5" x14ac:dyDescent="0.2">
      <c r="A103">
        <v>2</v>
      </c>
      <c r="B103" t="s">
        <v>659</v>
      </c>
      <c r="C103" t="s">
        <v>680</v>
      </c>
      <c r="D103" t="s">
        <v>748</v>
      </c>
      <c r="E103" t="s">
        <v>765</v>
      </c>
    </row>
    <row r="104" spans="1:5" x14ac:dyDescent="0.2">
      <c r="A104">
        <v>2</v>
      </c>
      <c r="B104" t="s">
        <v>659</v>
      </c>
      <c r="C104" t="s">
        <v>680</v>
      </c>
      <c r="D104" t="s">
        <v>748</v>
      </c>
      <c r="E104" t="s">
        <v>766</v>
      </c>
    </row>
    <row r="105" spans="1:5" x14ac:dyDescent="0.2">
      <c r="A105">
        <v>2</v>
      </c>
      <c r="B105" t="s">
        <v>659</v>
      </c>
      <c r="C105" t="s">
        <v>680</v>
      </c>
      <c r="D105" t="s">
        <v>748</v>
      </c>
      <c r="E105" t="s">
        <v>767</v>
      </c>
    </row>
    <row r="106" spans="1:5" x14ac:dyDescent="0.2">
      <c r="A106">
        <v>1</v>
      </c>
      <c r="B106" t="s">
        <v>708</v>
      </c>
      <c r="C106" t="s">
        <v>680</v>
      </c>
      <c r="D106" t="s">
        <v>768</v>
      </c>
      <c r="E106" t="s">
        <v>769</v>
      </c>
    </row>
    <row r="107" spans="1:5" x14ac:dyDescent="0.2">
      <c r="A107">
        <v>1</v>
      </c>
      <c r="B107" t="s">
        <v>708</v>
      </c>
      <c r="C107" t="s">
        <v>680</v>
      </c>
      <c r="D107" t="s">
        <v>768</v>
      </c>
      <c r="E107" t="s">
        <v>770</v>
      </c>
    </row>
    <row r="108" spans="1:5" x14ac:dyDescent="0.2">
      <c r="A108">
        <v>1</v>
      </c>
      <c r="B108" t="s">
        <v>708</v>
      </c>
      <c r="C108" t="s">
        <v>680</v>
      </c>
      <c r="D108" t="s">
        <v>768</v>
      </c>
      <c r="E108" t="s">
        <v>771</v>
      </c>
    </row>
    <row r="109" spans="1:5" x14ac:dyDescent="0.2">
      <c r="A109">
        <v>1</v>
      </c>
      <c r="B109" t="s">
        <v>708</v>
      </c>
      <c r="C109" t="s">
        <v>680</v>
      </c>
      <c r="D109" t="s">
        <v>768</v>
      </c>
      <c r="E109" t="s">
        <v>772</v>
      </c>
    </row>
    <row r="110" spans="1:5" x14ac:dyDescent="0.2">
      <c r="A110">
        <v>1</v>
      </c>
      <c r="B110" t="s">
        <v>708</v>
      </c>
      <c r="C110" t="s">
        <v>680</v>
      </c>
      <c r="D110" t="s">
        <v>768</v>
      </c>
      <c r="E110" t="s">
        <v>773</v>
      </c>
    </row>
    <row r="111" spans="1:5" x14ac:dyDescent="0.2">
      <c r="A111">
        <v>1</v>
      </c>
      <c r="B111" t="s">
        <v>708</v>
      </c>
      <c r="C111" t="s">
        <v>680</v>
      </c>
      <c r="D111" t="s">
        <v>768</v>
      </c>
      <c r="E111" t="s">
        <v>774</v>
      </c>
    </row>
    <row r="112" spans="1:5" x14ac:dyDescent="0.2">
      <c r="A112">
        <v>1</v>
      </c>
      <c r="B112" t="s">
        <v>708</v>
      </c>
      <c r="C112" t="s">
        <v>680</v>
      </c>
      <c r="D112" t="s">
        <v>768</v>
      </c>
      <c r="E112" t="s">
        <v>775</v>
      </c>
    </row>
    <row r="113" spans="1:5" x14ac:dyDescent="0.2">
      <c r="A113">
        <v>1</v>
      </c>
      <c r="B113" t="s">
        <v>708</v>
      </c>
      <c r="C113" t="s">
        <v>680</v>
      </c>
      <c r="D113" t="s">
        <v>768</v>
      </c>
      <c r="E113" t="s">
        <v>776</v>
      </c>
    </row>
    <row r="114" spans="1:5" x14ac:dyDescent="0.2">
      <c r="A114">
        <v>1</v>
      </c>
      <c r="B114" t="s">
        <v>708</v>
      </c>
      <c r="C114" t="s">
        <v>680</v>
      </c>
      <c r="D114" t="s">
        <v>768</v>
      </c>
      <c r="E114" t="s">
        <v>777</v>
      </c>
    </row>
    <row r="115" spans="1:5" x14ac:dyDescent="0.2">
      <c r="A115">
        <v>1</v>
      </c>
      <c r="B115" t="s">
        <v>708</v>
      </c>
      <c r="C115" t="s">
        <v>680</v>
      </c>
      <c r="D115" t="s">
        <v>768</v>
      </c>
      <c r="E115" t="s">
        <v>778</v>
      </c>
    </row>
    <row r="116" spans="1:5" x14ac:dyDescent="0.2">
      <c r="A116">
        <v>1</v>
      </c>
      <c r="B116" t="s">
        <v>708</v>
      </c>
      <c r="C116" t="s">
        <v>680</v>
      </c>
      <c r="D116" t="s">
        <v>768</v>
      </c>
      <c r="E116" t="s">
        <v>779</v>
      </c>
    </row>
    <row r="117" spans="1:5" x14ac:dyDescent="0.2">
      <c r="A117">
        <v>1</v>
      </c>
      <c r="B117" t="s">
        <v>708</v>
      </c>
      <c r="C117" t="s">
        <v>680</v>
      </c>
      <c r="D117" t="s">
        <v>768</v>
      </c>
      <c r="E117" t="s">
        <v>780</v>
      </c>
    </row>
    <row r="118" spans="1:5" x14ac:dyDescent="0.2">
      <c r="A118">
        <v>1</v>
      </c>
      <c r="B118" t="s">
        <v>708</v>
      </c>
      <c r="C118" t="s">
        <v>680</v>
      </c>
      <c r="D118" t="s">
        <v>768</v>
      </c>
      <c r="E118" t="s">
        <v>781</v>
      </c>
    </row>
    <row r="119" spans="1:5" x14ac:dyDescent="0.2">
      <c r="A119">
        <v>1</v>
      </c>
      <c r="B119" t="s">
        <v>708</v>
      </c>
      <c r="C119" t="s">
        <v>680</v>
      </c>
      <c r="D119" t="s">
        <v>768</v>
      </c>
      <c r="E119" t="s">
        <v>695</v>
      </c>
    </row>
    <row r="120" spans="1:5" x14ac:dyDescent="0.2">
      <c r="A120">
        <v>1</v>
      </c>
      <c r="B120" t="s">
        <v>708</v>
      </c>
      <c r="C120" t="s">
        <v>680</v>
      </c>
      <c r="D120" t="s">
        <v>768</v>
      </c>
      <c r="E120" t="s">
        <v>782</v>
      </c>
    </row>
    <row r="121" spans="1:5" x14ac:dyDescent="0.2">
      <c r="A121">
        <v>1</v>
      </c>
      <c r="B121" t="s">
        <v>708</v>
      </c>
      <c r="C121" t="s">
        <v>680</v>
      </c>
      <c r="D121" t="s">
        <v>768</v>
      </c>
      <c r="E121" t="s">
        <v>783</v>
      </c>
    </row>
    <row r="122" spans="1:5" x14ac:dyDescent="0.2">
      <c r="A122">
        <v>1</v>
      </c>
      <c r="B122" t="s">
        <v>708</v>
      </c>
      <c r="C122" t="s">
        <v>680</v>
      </c>
      <c r="D122" t="s">
        <v>768</v>
      </c>
      <c r="E122" t="s">
        <v>784</v>
      </c>
    </row>
    <row r="123" spans="1:5" x14ac:dyDescent="0.2">
      <c r="A123">
        <v>1</v>
      </c>
      <c r="B123" t="s">
        <v>708</v>
      </c>
      <c r="C123" t="s">
        <v>680</v>
      </c>
      <c r="D123" t="s">
        <v>768</v>
      </c>
      <c r="E123" t="s">
        <v>785</v>
      </c>
    </row>
    <row r="124" spans="1:5" x14ac:dyDescent="0.2">
      <c r="A124">
        <v>1</v>
      </c>
      <c r="B124" t="s">
        <v>708</v>
      </c>
      <c r="C124" t="s">
        <v>680</v>
      </c>
      <c r="D124" t="s">
        <v>768</v>
      </c>
      <c r="E124" t="s">
        <v>786</v>
      </c>
    </row>
    <row r="125" spans="1:5" x14ac:dyDescent="0.2">
      <c r="A125">
        <v>1</v>
      </c>
      <c r="B125" t="s">
        <v>708</v>
      </c>
      <c r="C125" t="s">
        <v>680</v>
      </c>
      <c r="D125" t="s">
        <v>768</v>
      </c>
      <c r="E125" t="s">
        <v>787</v>
      </c>
    </row>
    <row r="126" spans="1:5" x14ac:dyDescent="0.2">
      <c r="A126">
        <v>1</v>
      </c>
      <c r="B126" t="s">
        <v>708</v>
      </c>
      <c r="C126" t="s">
        <v>680</v>
      </c>
      <c r="D126" t="s">
        <v>768</v>
      </c>
      <c r="E126" t="s">
        <v>788</v>
      </c>
    </row>
    <row r="127" spans="1:5" x14ac:dyDescent="0.2">
      <c r="A127">
        <v>1</v>
      </c>
      <c r="B127" t="s">
        <v>708</v>
      </c>
      <c r="C127" t="s">
        <v>680</v>
      </c>
      <c r="D127" t="s">
        <v>768</v>
      </c>
      <c r="E127" t="s">
        <v>789</v>
      </c>
    </row>
    <row r="128" spans="1:5" x14ac:dyDescent="0.2">
      <c r="A128">
        <v>1</v>
      </c>
      <c r="B128" t="s">
        <v>708</v>
      </c>
      <c r="C128" t="s">
        <v>680</v>
      </c>
      <c r="D128" t="s">
        <v>768</v>
      </c>
      <c r="E128" t="s">
        <v>756</v>
      </c>
    </row>
    <row r="129" spans="1:5" x14ac:dyDescent="0.2">
      <c r="A129">
        <v>1</v>
      </c>
      <c r="B129" t="s">
        <v>708</v>
      </c>
      <c r="C129" t="s">
        <v>680</v>
      </c>
      <c r="D129" t="s">
        <v>768</v>
      </c>
      <c r="E129" t="s">
        <v>790</v>
      </c>
    </row>
    <row r="130" spans="1:5" x14ac:dyDescent="0.2">
      <c r="A130">
        <v>1</v>
      </c>
      <c r="B130" t="s">
        <v>708</v>
      </c>
      <c r="C130" t="s">
        <v>680</v>
      </c>
      <c r="D130" t="s">
        <v>768</v>
      </c>
      <c r="E130" t="s">
        <v>791</v>
      </c>
    </row>
    <row r="131" spans="1:5" x14ac:dyDescent="0.2">
      <c r="A131">
        <v>1</v>
      </c>
      <c r="B131" t="s">
        <v>708</v>
      </c>
      <c r="C131" t="s">
        <v>680</v>
      </c>
      <c r="D131" t="s">
        <v>768</v>
      </c>
      <c r="E131" t="s">
        <v>792</v>
      </c>
    </row>
    <row r="132" spans="1:5" x14ac:dyDescent="0.2">
      <c r="A132">
        <v>1</v>
      </c>
      <c r="B132" t="s">
        <v>708</v>
      </c>
      <c r="C132" t="s">
        <v>680</v>
      </c>
      <c r="D132" t="s">
        <v>768</v>
      </c>
      <c r="E132" t="s">
        <v>793</v>
      </c>
    </row>
    <row r="133" spans="1:5" x14ac:dyDescent="0.2">
      <c r="A133">
        <v>1</v>
      </c>
      <c r="B133" t="s">
        <v>708</v>
      </c>
      <c r="C133" t="s">
        <v>680</v>
      </c>
      <c r="D133" t="s">
        <v>768</v>
      </c>
      <c r="E133" t="s">
        <v>794</v>
      </c>
    </row>
    <row r="134" spans="1:5" x14ac:dyDescent="0.2">
      <c r="A134">
        <v>1</v>
      </c>
      <c r="B134" t="s">
        <v>708</v>
      </c>
      <c r="C134" t="s">
        <v>680</v>
      </c>
      <c r="D134" t="s">
        <v>768</v>
      </c>
      <c r="E134" t="s">
        <v>728</v>
      </c>
    </row>
    <row r="135" spans="1:5" x14ac:dyDescent="0.2">
      <c r="A135">
        <v>1</v>
      </c>
      <c r="B135" t="s">
        <v>708</v>
      </c>
      <c r="C135" t="s">
        <v>680</v>
      </c>
      <c r="D135" t="s">
        <v>768</v>
      </c>
      <c r="E135" t="s">
        <v>795</v>
      </c>
    </row>
    <row r="136" spans="1:5" x14ac:dyDescent="0.2">
      <c r="A136">
        <v>1</v>
      </c>
      <c r="B136" t="s">
        <v>708</v>
      </c>
      <c r="C136" t="s">
        <v>680</v>
      </c>
      <c r="D136" t="s">
        <v>768</v>
      </c>
      <c r="E136" t="s">
        <v>796</v>
      </c>
    </row>
    <row r="137" spans="1:5" x14ac:dyDescent="0.2">
      <c r="A137">
        <v>1</v>
      </c>
      <c r="B137" t="s">
        <v>708</v>
      </c>
      <c r="C137" t="s">
        <v>680</v>
      </c>
      <c r="D137" t="s">
        <v>768</v>
      </c>
      <c r="E137" t="s">
        <v>797</v>
      </c>
    </row>
    <row r="138" spans="1:5" x14ac:dyDescent="0.2">
      <c r="A138">
        <v>1</v>
      </c>
      <c r="B138" t="s">
        <v>708</v>
      </c>
      <c r="C138" t="s">
        <v>680</v>
      </c>
      <c r="D138" t="s">
        <v>768</v>
      </c>
      <c r="E138" t="s">
        <v>798</v>
      </c>
    </row>
    <row r="139" spans="1:5" x14ac:dyDescent="0.2">
      <c r="A139">
        <v>1</v>
      </c>
      <c r="B139" t="s">
        <v>708</v>
      </c>
      <c r="C139" t="s">
        <v>680</v>
      </c>
      <c r="D139" t="s">
        <v>768</v>
      </c>
      <c r="E139" t="s">
        <v>799</v>
      </c>
    </row>
    <row r="140" spans="1:5" x14ac:dyDescent="0.2">
      <c r="A140">
        <v>1</v>
      </c>
      <c r="B140" t="s">
        <v>708</v>
      </c>
      <c r="C140" t="s">
        <v>680</v>
      </c>
      <c r="D140" t="s">
        <v>768</v>
      </c>
      <c r="E140" t="s">
        <v>800</v>
      </c>
    </row>
    <row r="141" spans="1:5" x14ac:dyDescent="0.2">
      <c r="A141">
        <v>1</v>
      </c>
      <c r="B141" t="s">
        <v>708</v>
      </c>
      <c r="C141" t="s">
        <v>680</v>
      </c>
      <c r="D141" t="s">
        <v>768</v>
      </c>
      <c r="E141" t="s">
        <v>801</v>
      </c>
    </row>
    <row r="142" spans="1:5" x14ac:dyDescent="0.2">
      <c r="A142">
        <v>1</v>
      </c>
      <c r="B142" t="s">
        <v>708</v>
      </c>
      <c r="C142" t="s">
        <v>680</v>
      </c>
      <c r="D142" t="s">
        <v>768</v>
      </c>
      <c r="E142" t="s">
        <v>802</v>
      </c>
    </row>
    <row r="143" spans="1:5" x14ac:dyDescent="0.2">
      <c r="A143">
        <v>1</v>
      </c>
      <c r="B143" t="s">
        <v>708</v>
      </c>
      <c r="C143" t="s">
        <v>680</v>
      </c>
      <c r="D143" t="s">
        <v>768</v>
      </c>
      <c r="E143" t="s">
        <v>766</v>
      </c>
    </row>
    <row r="144" spans="1:5" x14ac:dyDescent="0.2">
      <c r="A144">
        <v>1</v>
      </c>
      <c r="B144" t="s">
        <v>708</v>
      </c>
      <c r="C144" t="s">
        <v>680</v>
      </c>
      <c r="D144" t="s">
        <v>768</v>
      </c>
      <c r="E144" t="s">
        <v>767</v>
      </c>
    </row>
    <row r="145" spans="1:5" x14ac:dyDescent="0.2">
      <c r="A145">
        <v>1</v>
      </c>
      <c r="B145" t="s">
        <v>708</v>
      </c>
      <c r="C145" t="s">
        <v>680</v>
      </c>
      <c r="D145" t="s">
        <v>768</v>
      </c>
      <c r="E145" t="s">
        <v>803</v>
      </c>
    </row>
    <row r="146" spans="1:5" x14ac:dyDescent="0.2">
      <c r="A146">
        <v>1</v>
      </c>
      <c r="B146" t="s">
        <v>708</v>
      </c>
      <c r="C146" t="s">
        <v>680</v>
      </c>
      <c r="D146" t="s">
        <v>768</v>
      </c>
      <c r="E146" t="s">
        <v>747</v>
      </c>
    </row>
    <row r="147" spans="1:5" x14ac:dyDescent="0.2">
      <c r="A147">
        <v>3</v>
      </c>
      <c r="B147" t="s">
        <v>641</v>
      </c>
      <c r="C147" t="s">
        <v>641</v>
      </c>
      <c r="D147" t="s">
        <v>804</v>
      </c>
      <c r="E147" t="s">
        <v>805</v>
      </c>
    </row>
    <row r="148" spans="1:5" x14ac:dyDescent="0.2">
      <c r="A148">
        <v>3</v>
      </c>
      <c r="B148" t="s">
        <v>657</v>
      </c>
      <c r="C148" t="s">
        <v>657</v>
      </c>
      <c r="D148" t="s">
        <v>804</v>
      </c>
      <c r="E148" t="s">
        <v>806</v>
      </c>
    </row>
    <row r="149" spans="1:5" x14ac:dyDescent="0.2">
      <c r="A149">
        <v>3</v>
      </c>
      <c r="B149" t="s">
        <v>643</v>
      </c>
      <c r="C149" t="s">
        <v>643</v>
      </c>
      <c r="D149" t="s">
        <v>804</v>
      </c>
      <c r="E149" t="s">
        <v>807</v>
      </c>
    </row>
    <row r="150" spans="1:5" x14ac:dyDescent="0.2">
      <c r="A150">
        <v>3</v>
      </c>
      <c r="B150" t="s">
        <v>641</v>
      </c>
      <c r="C150" t="s">
        <v>641</v>
      </c>
      <c r="D150" t="s">
        <v>804</v>
      </c>
      <c r="E150" t="s">
        <v>808</v>
      </c>
    </row>
    <row r="151" spans="1:5" x14ac:dyDescent="0.2">
      <c r="A151">
        <v>3</v>
      </c>
      <c r="B151" t="s">
        <v>643</v>
      </c>
      <c r="C151" t="s">
        <v>643</v>
      </c>
      <c r="D151" t="s">
        <v>804</v>
      </c>
      <c r="E151" t="s">
        <v>809</v>
      </c>
    </row>
    <row r="152" spans="1:5" x14ac:dyDescent="0.2">
      <c r="A152">
        <v>3</v>
      </c>
      <c r="B152" t="s">
        <v>643</v>
      </c>
      <c r="C152" t="s">
        <v>643</v>
      </c>
      <c r="D152" t="s">
        <v>804</v>
      </c>
      <c r="E152" t="s">
        <v>810</v>
      </c>
    </row>
    <row r="153" spans="1:5" x14ac:dyDescent="0.2">
      <c r="A153">
        <v>3</v>
      </c>
      <c r="B153" t="s">
        <v>641</v>
      </c>
      <c r="C153" t="s">
        <v>641</v>
      </c>
      <c r="D153" t="s">
        <v>804</v>
      </c>
      <c r="E153" t="s">
        <v>811</v>
      </c>
    </row>
    <row r="154" spans="1:5" x14ac:dyDescent="0.2">
      <c r="A154">
        <v>3</v>
      </c>
      <c r="B154" t="s">
        <v>643</v>
      </c>
      <c r="C154" t="s">
        <v>643</v>
      </c>
      <c r="D154" t="s">
        <v>804</v>
      </c>
      <c r="E154" t="s">
        <v>812</v>
      </c>
    </row>
    <row r="155" spans="1:5" x14ac:dyDescent="0.2">
      <c r="A155">
        <v>3</v>
      </c>
      <c r="B155" t="s">
        <v>643</v>
      </c>
      <c r="C155" t="s">
        <v>643</v>
      </c>
      <c r="D155" t="s">
        <v>804</v>
      </c>
      <c r="E155" t="s">
        <v>813</v>
      </c>
    </row>
    <row r="156" spans="1:5" x14ac:dyDescent="0.2">
      <c r="A156">
        <v>3</v>
      </c>
      <c r="B156" t="s">
        <v>657</v>
      </c>
      <c r="C156" t="s">
        <v>657</v>
      </c>
      <c r="D156" t="s">
        <v>804</v>
      </c>
      <c r="E156" t="s">
        <v>814</v>
      </c>
    </row>
    <row r="157" spans="1:5" x14ac:dyDescent="0.2">
      <c r="A157">
        <v>3</v>
      </c>
      <c r="B157" t="s">
        <v>641</v>
      </c>
      <c r="C157" t="s">
        <v>641</v>
      </c>
      <c r="D157" t="s">
        <v>804</v>
      </c>
      <c r="E157" t="s">
        <v>815</v>
      </c>
    </row>
    <row r="158" spans="1:5" x14ac:dyDescent="0.2">
      <c r="A158">
        <v>3</v>
      </c>
      <c r="B158" t="s">
        <v>641</v>
      </c>
      <c r="C158" t="s">
        <v>641</v>
      </c>
      <c r="D158" t="s">
        <v>804</v>
      </c>
      <c r="E158" t="s">
        <v>816</v>
      </c>
    </row>
    <row r="159" spans="1:5" x14ac:dyDescent="0.2">
      <c r="A159">
        <v>3</v>
      </c>
      <c r="B159" t="s">
        <v>641</v>
      </c>
      <c r="C159" t="s">
        <v>641</v>
      </c>
      <c r="D159" t="s">
        <v>804</v>
      </c>
      <c r="E159" t="s">
        <v>817</v>
      </c>
    </row>
    <row r="160" spans="1:5" x14ac:dyDescent="0.2">
      <c r="A160">
        <v>3</v>
      </c>
      <c r="B160" t="s">
        <v>641</v>
      </c>
      <c r="C160" t="s">
        <v>641</v>
      </c>
      <c r="D160" t="s">
        <v>804</v>
      </c>
      <c r="E160" t="s">
        <v>818</v>
      </c>
    </row>
    <row r="161" spans="1:5" x14ac:dyDescent="0.2">
      <c r="A161">
        <v>3</v>
      </c>
      <c r="B161" t="s">
        <v>641</v>
      </c>
      <c r="C161" t="s">
        <v>641</v>
      </c>
      <c r="D161" t="s">
        <v>804</v>
      </c>
      <c r="E161" t="s">
        <v>819</v>
      </c>
    </row>
    <row r="162" spans="1:5" x14ac:dyDescent="0.2">
      <c r="A162">
        <v>3</v>
      </c>
      <c r="B162" t="s">
        <v>641</v>
      </c>
      <c r="C162" t="s">
        <v>641</v>
      </c>
      <c r="D162" t="s">
        <v>804</v>
      </c>
      <c r="E162" t="s">
        <v>820</v>
      </c>
    </row>
    <row r="163" spans="1:5" x14ac:dyDescent="0.2">
      <c r="A163">
        <v>3</v>
      </c>
      <c r="B163" t="s">
        <v>641</v>
      </c>
      <c r="C163" t="s">
        <v>641</v>
      </c>
      <c r="D163" t="s">
        <v>804</v>
      </c>
      <c r="E163" t="s">
        <v>821</v>
      </c>
    </row>
    <row r="164" spans="1:5" x14ac:dyDescent="0.2">
      <c r="A164">
        <v>3</v>
      </c>
      <c r="B164" t="s">
        <v>641</v>
      </c>
      <c r="C164" t="s">
        <v>641</v>
      </c>
      <c r="D164" t="s">
        <v>804</v>
      </c>
      <c r="E164" t="s">
        <v>713</v>
      </c>
    </row>
    <row r="165" spans="1:5" x14ac:dyDescent="0.2">
      <c r="A165">
        <v>3</v>
      </c>
      <c r="B165" t="s">
        <v>643</v>
      </c>
      <c r="C165" t="s">
        <v>643</v>
      </c>
      <c r="D165" t="s">
        <v>804</v>
      </c>
      <c r="E165" t="s">
        <v>822</v>
      </c>
    </row>
    <row r="166" spans="1:5" x14ac:dyDescent="0.2">
      <c r="A166">
        <v>3</v>
      </c>
      <c r="B166" t="s">
        <v>641</v>
      </c>
      <c r="C166" t="s">
        <v>641</v>
      </c>
      <c r="D166" t="s">
        <v>804</v>
      </c>
      <c r="E166" t="s">
        <v>823</v>
      </c>
    </row>
    <row r="167" spans="1:5" x14ac:dyDescent="0.2">
      <c r="A167">
        <v>3</v>
      </c>
      <c r="B167" t="s">
        <v>643</v>
      </c>
      <c r="C167" t="s">
        <v>643</v>
      </c>
      <c r="D167" t="s">
        <v>804</v>
      </c>
      <c r="E167" t="s">
        <v>824</v>
      </c>
    </row>
    <row r="168" spans="1:5" x14ac:dyDescent="0.2">
      <c r="A168">
        <v>3</v>
      </c>
      <c r="B168" t="s">
        <v>641</v>
      </c>
      <c r="C168" t="s">
        <v>641</v>
      </c>
      <c r="D168" t="s">
        <v>804</v>
      </c>
      <c r="E168" t="s">
        <v>825</v>
      </c>
    </row>
    <row r="169" spans="1:5" x14ac:dyDescent="0.2">
      <c r="A169">
        <v>3</v>
      </c>
      <c r="B169" t="s">
        <v>641</v>
      </c>
      <c r="C169" t="s">
        <v>641</v>
      </c>
      <c r="D169" t="s">
        <v>804</v>
      </c>
      <c r="E169" t="s">
        <v>826</v>
      </c>
    </row>
    <row r="170" spans="1:5" x14ac:dyDescent="0.2">
      <c r="A170">
        <v>3</v>
      </c>
      <c r="B170" t="s">
        <v>643</v>
      </c>
      <c r="C170" t="s">
        <v>643</v>
      </c>
      <c r="D170" t="s">
        <v>804</v>
      </c>
      <c r="E170" t="s">
        <v>784</v>
      </c>
    </row>
    <row r="171" spans="1:5" x14ac:dyDescent="0.2">
      <c r="A171">
        <v>3</v>
      </c>
      <c r="B171" t="s">
        <v>641</v>
      </c>
      <c r="C171" t="s">
        <v>641</v>
      </c>
      <c r="D171" t="s">
        <v>804</v>
      </c>
      <c r="E171" t="s">
        <v>827</v>
      </c>
    </row>
    <row r="172" spans="1:5" x14ac:dyDescent="0.2">
      <c r="A172">
        <v>3</v>
      </c>
      <c r="B172" t="s">
        <v>641</v>
      </c>
      <c r="C172" t="s">
        <v>641</v>
      </c>
      <c r="D172" t="s">
        <v>804</v>
      </c>
      <c r="E172" t="s">
        <v>828</v>
      </c>
    </row>
    <row r="173" spans="1:5" x14ac:dyDescent="0.2">
      <c r="A173">
        <v>3</v>
      </c>
      <c r="B173" t="s">
        <v>643</v>
      </c>
      <c r="C173" t="s">
        <v>643</v>
      </c>
      <c r="D173" t="s">
        <v>804</v>
      </c>
      <c r="E173" t="s">
        <v>829</v>
      </c>
    </row>
    <row r="174" spans="1:5" x14ac:dyDescent="0.2">
      <c r="A174">
        <v>3</v>
      </c>
      <c r="B174" t="s">
        <v>641</v>
      </c>
      <c r="C174" t="s">
        <v>641</v>
      </c>
      <c r="D174" t="s">
        <v>804</v>
      </c>
      <c r="E174" t="s">
        <v>830</v>
      </c>
    </row>
    <row r="175" spans="1:5" x14ac:dyDescent="0.2">
      <c r="A175">
        <v>3</v>
      </c>
      <c r="B175" t="s">
        <v>641</v>
      </c>
      <c r="C175" t="s">
        <v>641</v>
      </c>
      <c r="D175" t="s">
        <v>804</v>
      </c>
      <c r="E175" t="s">
        <v>831</v>
      </c>
    </row>
    <row r="176" spans="1:5" x14ac:dyDescent="0.2">
      <c r="A176">
        <v>3</v>
      </c>
      <c r="B176" t="s">
        <v>641</v>
      </c>
      <c r="C176" t="s">
        <v>641</v>
      </c>
      <c r="D176" t="s">
        <v>804</v>
      </c>
      <c r="E176" t="s">
        <v>832</v>
      </c>
    </row>
    <row r="177" spans="1:5" x14ac:dyDescent="0.2">
      <c r="A177">
        <v>3</v>
      </c>
      <c r="B177" t="s">
        <v>643</v>
      </c>
      <c r="C177" t="s">
        <v>643</v>
      </c>
      <c r="D177" t="s">
        <v>804</v>
      </c>
      <c r="E177" t="s">
        <v>833</v>
      </c>
    </row>
    <row r="178" spans="1:5" x14ac:dyDescent="0.2">
      <c r="A178">
        <v>3</v>
      </c>
      <c r="B178" t="s">
        <v>657</v>
      </c>
      <c r="C178" t="s">
        <v>657</v>
      </c>
      <c r="D178" t="s">
        <v>804</v>
      </c>
      <c r="E178" t="s">
        <v>834</v>
      </c>
    </row>
    <row r="179" spans="1:5" x14ac:dyDescent="0.2">
      <c r="A179">
        <v>3</v>
      </c>
      <c r="B179" t="s">
        <v>641</v>
      </c>
      <c r="C179" t="s">
        <v>641</v>
      </c>
      <c r="D179" t="s">
        <v>804</v>
      </c>
      <c r="E179" t="s">
        <v>835</v>
      </c>
    </row>
    <row r="180" spans="1:5" x14ac:dyDescent="0.2">
      <c r="A180">
        <v>3</v>
      </c>
      <c r="B180" t="s">
        <v>657</v>
      </c>
      <c r="C180" t="s">
        <v>657</v>
      </c>
      <c r="D180" t="s">
        <v>804</v>
      </c>
      <c r="E180" t="s">
        <v>754</v>
      </c>
    </row>
    <row r="181" spans="1:5" x14ac:dyDescent="0.2">
      <c r="A181">
        <v>3</v>
      </c>
      <c r="B181" t="s">
        <v>641</v>
      </c>
      <c r="C181" t="s">
        <v>641</v>
      </c>
      <c r="D181" t="s">
        <v>804</v>
      </c>
      <c r="E181" t="s">
        <v>836</v>
      </c>
    </row>
    <row r="182" spans="1:5" x14ac:dyDescent="0.2">
      <c r="A182">
        <v>3</v>
      </c>
      <c r="B182" t="s">
        <v>641</v>
      </c>
      <c r="C182" t="s">
        <v>641</v>
      </c>
      <c r="D182" t="s">
        <v>804</v>
      </c>
      <c r="E182" t="s">
        <v>837</v>
      </c>
    </row>
    <row r="183" spans="1:5" x14ac:dyDescent="0.2">
      <c r="A183">
        <v>3</v>
      </c>
      <c r="B183" t="s">
        <v>641</v>
      </c>
      <c r="C183" t="s">
        <v>641</v>
      </c>
      <c r="D183" t="s">
        <v>804</v>
      </c>
      <c r="E183" t="s">
        <v>838</v>
      </c>
    </row>
    <row r="184" spans="1:5" x14ac:dyDescent="0.2">
      <c r="A184">
        <v>3</v>
      </c>
      <c r="B184" t="s">
        <v>643</v>
      </c>
      <c r="C184" t="s">
        <v>643</v>
      </c>
      <c r="D184" t="s">
        <v>804</v>
      </c>
      <c r="E184" t="s">
        <v>839</v>
      </c>
    </row>
    <row r="185" spans="1:5" x14ac:dyDescent="0.2">
      <c r="A185">
        <v>3</v>
      </c>
      <c r="B185" t="s">
        <v>641</v>
      </c>
      <c r="C185" t="s">
        <v>641</v>
      </c>
      <c r="D185" t="s">
        <v>804</v>
      </c>
      <c r="E185" t="s">
        <v>840</v>
      </c>
    </row>
    <row r="186" spans="1:5" x14ac:dyDescent="0.2">
      <c r="A186">
        <v>3</v>
      </c>
      <c r="B186" t="s">
        <v>641</v>
      </c>
      <c r="C186" t="s">
        <v>641</v>
      </c>
      <c r="D186" t="s">
        <v>804</v>
      </c>
      <c r="E186" t="s">
        <v>841</v>
      </c>
    </row>
    <row r="187" spans="1:5" x14ac:dyDescent="0.2">
      <c r="A187">
        <v>3</v>
      </c>
      <c r="B187" t="s">
        <v>641</v>
      </c>
      <c r="C187" t="s">
        <v>641</v>
      </c>
      <c r="D187" t="s">
        <v>804</v>
      </c>
      <c r="E187" t="s">
        <v>842</v>
      </c>
    </row>
    <row r="188" spans="1:5" x14ac:dyDescent="0.2">
      <c r="A188">
        <v>3</v>
      </c>
      <c r="B188" t="s">
        <v>643</v>
      </c>
      <c r="C188" t="s">
        <v>643</v>
      </c>
      <c r="D188" t="s">
        <v>804</v>
      </c>
      <c r="E188" t="s">
        <v>843</v>
      </c>
    </row>
    <row r="189" spans="1:5" x14ac:dyDescent="0.2">
      <c r="A189">
        <v>3</v>
      </c>
      <c r="B189" t="s">
        <v>643</v>
      </c>
      <c r="C189" t="s">
        <v>643</v>
      </c>
      <c r="D189" t="s">
        <v>804</v>
      </c>
      <c r="E189" t="s">
        <v>844</v>
      </c>
    </row>
    <row r="190" spans="1:5" x14ac:dyDescent="0.2">
      <c r="A190">
        <v>3</v>
      </c>
      <c r="B190" t="s">
        <v>643</v>
      </c>
      <c r="C190" t="s">
        <v>643</v>
      </c>
      <c r="D190" t="s">
        <v>804</v>
      </c>
      <c r="E190" t="s">
        <v>845</v>
      </c>
    </row>
    <row r="191" spans="1:5" x14ac:dyDescent="0.2">
      <c r="A191">
        <v>3</v>
      </c>
      <c r="B191" t="s">
        <v>643</v>
      </c>
      <c r="C191" t="s">
        <v>643</v>
      </c>
      <c r="D191" t="s">
        <v>804</v>
      </c>
      <c r="E191" t="s">
        <v>846</v>
      </c>
    </row>
    <row r="192" spans="1:5" x14ac:dyDescent="0.2">
      <c r="A192">
        <v>3</v>
      </c>
      <c r="B192" t="s">
        <v>641</v>
      </c>
      <c r="C192" t="s">
        <v>641</v>
      </c>
      <c r="D192" t="s">
        <v>804</v>
      </c>
      <c r="E192" t="s">
        <v>847</v>
      </c>
    </row>
    <row r="193" spans="1:5" x14ac:dyDescent="0.2">
      <c r="A193">
        <v>3</v>
      </c>
      <c r="B193" t="s">
        <v>641</v>
      </c>
      <c r="C193" t="s">
        <v>641</v>
      </c>
      <c r="D193" t="s">
        <v>804</v>
      </c>
      <c r="E193" t="s">
        <v>848</v>
      </c>
    </row>
    <row r="194" spans="1:5" x14ac:dyDescent="0.2">
      <c r="A194">
        <v>3</v>
      </c>
      <c r="B194" t="s">
        <v>641</v>
      </c>
      <c r="C194" t="s">
        <v>641</v>
      </c>
      <c r="D194" t="s">
        <v>804</v>
      </c>
      <c r="E194" t="s">
        <v>849</v>
      </c>
    </row>
    <row r="195" spans="1:5" x14ac:dyDescent="0.2">
      <c r="A195">
        <v>3</v>
      </c>
      <c r="B195" t="s">
        <v>643</v>
      </c>
      <c r="C195" t="s">
        <v>643</v>
      </c>
      <c r="D195" t="s">
        <v>804</v>
      </c>
      <c r="E195" t="s">
        <v>850</v>
      </c>
    </row>
    <row r="196" spans="1:5" x14ac:dyDescent="0.2">
      <c r="A196">
        <v>3</v>
      </c>
      <c r="B196" t="s">
        <v>643</v>
      </c>
      <c r="C196" t="s">
        <v>643</v>
      </c>
      <c r="D196" t="s">
        <v>804</v>
      </c>
      <c r="E196" t="s">
        <v>851</v>
      </c>
    </row>
    <row r="197" spans="1:5" x14ac:dyDescent="0.2">
      <c r="A197">
        <v>3</v>
      </c>
      <c r="B197" t="s">
        <v>657</v>
      </c>
      <c r="C197" t="s">
        <v>657</v>
      </c>
      <c r="D197" t="s">
        <v>804</v>
      </c>
      <c r="E197" t="s">
        <v>852</v>
      </c>
    </row>
    <row r="198" spans="1:5" x14ac:dyDescent="0.2">
      <c r="A198">
        <v>3</v>
      </c>
      <c r="B198" t="s">
        <v>641</v>
      </c>
      <c r="C198" t="s">
        <v>641</v>
      </c>
      <c r="D198" t="s">
        <v>804</v>
      </c>
      <c r="E198" t="s">
        <v>853</v>
      </c>
    </row>
    <row r="199" spans="1:5" x14ac:dyDescent="0.2">
      <c r="A199">
        <v>3</v>
      </c>
      <c r="B199" t="s">
        <v>643</v>
      </c>
      <c r="C199" t="s">
        <v>643</v>
      </c>
      <c r="D199" t="s">
        <v>804</v>
      </c>
      <c r="E199" t="s">
        <v>854</v>
      </c>
    </row>
    <row r="200" spans="1:5" x14ac:dyDescent="0.2">
      <c r="A200">
        <v>3</v>
      </c>
      <c r="B200" t="s">
        <v>641</v>
      </c>
      <c r="C200" t="s">
        <v>641</v>
      </c>
      <c r="D200" t="s">
        <v>804</v>
      </c>
      <c r="E200" t="s">
        <v>855</v>
      </c>
    </row>
    <row r="201" spans="1:5" x14ac:dyDescent="0.2">
      <c r="A201">
        <v>3</v>
      </c>
      <c r="B201" t="s">
        <v>641</v>
      </c>
      <c r="C201" t="s">
        <v>641</v>
      </c>
      <c r="D201" t="s">
        <v>804</v>
      </c>
      <c r="E201" t="s">
        <v>856</v>
      </c>
    </row>
    <row r="202" spans="1:5" x14ac:dyDescent="0.2">
      <c r="A202">
        <v>3</v>
      </c>
      <c r="B202" t="s">
        <v>643</v>
      </c>
      <c r="C202" t="s">
        <v>643</v>
      </c>
      <c r="D202" t="s">
        <v>804</v>
      </c>
      <c r="E202" t="s">
        <v>857</v>
      </c>
    </row>
    <row r="203" spans="1:5" x14ac:dyDescent="0.2">
      <c r="A203">
        <v>3</v>
      </c>
      <c r="B203" t="s">
        <v>641</v>
      </c>
      <c r="C203" t="s">
        <v>641</v>
      </c>
      <c r="D203" t="s">
        <v>804</v>
      </c>
      <c r="E203" t="s">
        <v>858</v>
      </c>
    </row>
    <row r="204" spans="1:5" x14ac:dyDescent="0.2">
      <c r="A204">
        <v>3</v>
      </c>
      <c r="B204" t="s">
        <v>641</v>
      </c>
      <c r="C204" t="s">
        <v>641</v>
      </c>
      <c r="D204" t="s">
        <v>804</v>
      </c>
      <c r="E204" t="s">
        <v>859</v>
      </c>
    </row>
    <row r="205" spans="1:5" x14ac:dyDescent="0.2">
      <c r="A205">
        <v>3</v>
      </c>
      <c r="B205" t="s">
        <v>657</v>
      </c>
      <c r="C205" t="s">
        <v>657</v>
      </c>
      <c r="D205" t="s">
        <v>804</v>
      </c>
      <c r="E205" t="s">
        <v>860</v>
      </c>
    </row>
    <row r="206" spans="1:5" x14ac:dyDescent="0.2">
      <c r="A206">
        <v>3</v>
      </c>
      <c r="B206" t="s">
        <v>641</v>
      </c>
      <c r="C206" t="s">
        <v>641</v>
      </c>
      <c r="D206" t="s">
        <v>804</v>
      </c>
      <c r="E206" t="s">
        <v>861</v>
      </c>
    </row>
    <row r="207" spans="1:5" x14ac:dyDescent="0.2">
      <c r="A207">
        <v>3</v>
      </c>
      <c r="B207" t="s">
        <v>657</v>
      </c>
      <c r="C207" t="s">
        <v>657</v>
      </c>
      <c r="D207" t="s">
        <v>804</v>
      </c>
      <c r="E207" t="s">
        <v>862</v>
      </c>
    </row>
    <row r="208" spans="1:5" x14ac:dyDescent="0.2">
      <c r="A208">
        <v>3</v>
      </c>
      <c r="B208" t="s">
        <v>641</v>
      </c>
      <c r="C208" t="s">
        <v>641</v>
      </c>
      <c r="D208" t="s">
        <v>804</v>
      </c>
      <c r="E208" t="s">
        <v>863</v>
      </c>
    </row>
    <row r="209" spans="1:5" x14ac:dyDescent="0.2">
      <c r="A209">
        <v>3</v>
      </c>
      <c r="B209" t="s">
        <v>641</v>
      </c>
      <c r="C209" t="s">
        <v>641</v>
      </c>
      <c r="D209" t="s">
        <v>804</v>
      </c>
      <c r="E209" t="s">
        <v>864</v>
      </c>
    </row>
    <row r="210" spans="1:5" x14ac:dyDescent="0.2">
      <c r="A210">
        <v>3</v>
      </c>
      <c r="B210" t="s">
        <v>641</v>
      </c>
      <c r="C210" t="s">
        <v>641</v>
      </c>
      <c r="D210" t="s">
        <v>804</v>
      </c>
      <c r="E210" t="s">
        <v>865</v>
      </c>
    </row>
    <row r="211" spans="1:5" x14ac:dyDescent="0.2">
      <c r="A211">
        <v>3</v>
      </c>
      <c r="B211" t="s">
        <v>641</v>
      </c>
      <c r="C211" t="s">
        <v>641</v>
      </c>
      <c r="D211" t="s">
        <v>804</v>
      </c>
      <c r="E211" t="s">
        <v>866</v>
      </c>
    </row>
    <row r="212" spans="1:5" x14ac:dyDescent="0.2">
      <c r="A212">
        <v>3</v>
      </c>
      <c r="B212" t="s">
        <v>657</v>
      </c>
      <c r="C212" t="s">
        <v>657</v>
      </c>
      <c r="D212" t="s">
        <v>804</v>
      </c>
      <c r="E212" t="s">
        <v>867</v>
      </c>
    </row>
    <row r="213" spans="1:5" x14ac:dyDescent="0.2">
      <c r="A213">
        <v>3</v>
      </c>
      <c r="B213" t="s">
        <v>657</v>
      </c>
      <c r="C213" t="s">
        <v>657</v>
      </c>
      <c r="D213" t="s">
        <v>804</v>
      </c>
      <c r="E213" t="s">
        <v>705</v>
      </c>
    </row>
    <row r="214" spans="1:5" x14ac:dyDescent="0.2">
      <c r="A214">
        <v>3</v>
      </c>
      <c r="B214" t="s">
        <v>657</v>
      </c>
      <c r="C214" t="s">
        <v>657</v>
      </c>
      <c r="D214" t="s">
        <v>804</v>
      </c>
      <c r="E214" t="s">
        <v>868</v>
      </c>
    </row>
    <row r="215" spans="1:5" x14ac:dyDescent="0.2">
      <c r="A215">
        <v>3</v>
      </c>
      <c r="B215" t="s">
        <v>641</v>
      </c>
      <c r="C215" t="s">
        <v>641</v>
      </c>
      <c r="D215" t="s">
        <v>804</v>
      </c>
      <c r="E215" t="s">
        <v>869</v>
      </c>
    </row>
    <row r="216" spans="1:5" x14ac:dyDescent="0.2">
      <c r="A216">
        <v>3</v>
      </c>
      <c r="B216" t="s">
        <v>641</v>
      </c>
      <c r="C216" t="s">
        <v>641</v>
      </c>
      <c r="D216" t="s">
        <v>804</v>
      </c>
      <c r="E216" t="s">
        <v>870</v>
      </c>
    </row>
    <row r="217" spans="1:5" x14ac:dyDescent="0.2">
      <c r="A217">
        <v>3</v>
      </c>
      <c r="B217" t="s">
        <v>657</v>
      </c>
      <c r="C217" t="s">
        <v>657</v>
      </c>
      <c r="D217" t="s">
        <v>804</v>
      </c>
      <c r="E217" t="s">
        <v>871</v>
      </c>
    </row>
    <row r="218" spans="1:5" x14ac:dyDescent="0.2">
      <c r="A218">
        <v>3</v>
      </c>
      <c r="B218" t="s">
        <v>657</v>
      </c>
      <c r="C218" t="s">
        <v>657</v>
      </c>
      <c r="D218" t="s">
        <v>804</v>
      </c>
      <c r="E218" t="s">
        <v>872</v>
      </c>
    </row>
    <row r="219" spans="1:5" x14ac:dyDescent="0.2">
      <c r="A219">
        <v>3</v>
      </c>
      <c r="B219" t="s">
        <v>641</v>
      </c>
      <c r="C219" t="s">
        <v>641</v>
      </c>
      <c r="D219" t="s">
        <v>804</v>
      </c>
      <c r="E219" t="s">
        <v>873</v>
      </c>
    </row>
    <row r="220" spans="1:5" x14ac:dyDescent="0.2">
      <c r="A220">
        <v>3</v>
      </c>
      <c r="B220" t="s">
        <v>641</v>
      </c>
      <c r="C220" t="s">
        <v>641</v>
      </c>
      <c r="D220" t="s">
        <v>804</v>
      </c>
      <c r="E220" t="s">
        <v>874</v>
      </c>
    </row>
    <row r="221" spans="1:5" x14ac:dyDescent="0.2">
      <c r="A221">
        <v>3</v>
      </c>
      <c r="B221" t="s">
        <v>641</v>
      </c>
      <c r="C221" t="s">
        <v>641</v>
      </c>
      <c r="D221" t="s">
        <v>804</v>
      </c>
      <c r="E221" t="s">
        <v>875</v>
      </c>
    </row>
    <row r="222" spans="1:5" x14ac:dyDescent="0.2">
      <c r="A222">
        <v>3</v>
      </c>
      <c r="B222" t="s">
        <v>641</v>
      </c>
      <c r="C222" t="s">
        <v>641</v>
      </c>
      <c r="D222" t="s">
        <v>804</v>
      </c>
      <c r="E222" t="s">
        <v>876</v>
      </c>
    </row>
    <row r="223" spans="1:5" x14ac:dyDescent="0.2">
      <c r="A223">
        <v>3</v>
      </c>
      <c r="B223" t="s">
        <v>641</v>
      </c>
      <c r="C223" t="s">
        <v>641</v>
      </c>
      <c r="D223" t="s">
        <v>804</v>
      </c>
      <c r="E223" t="s">
        <v>877</v>
      </c>
    </row>
    <row r="224" spans="1:5" x14ac:dyDescent="0.2">
      <c r="A224">
        <v>3</v>
      </c>
      <c r="B224" t="s">
        <v>657</v>
      </c>
      <c r="C224" t="s">
        <v>657</v>
      </c>
      <c r="D224" t="s">
        <v>804</v>
      </c>
      <c r="E224" t="s">
        <v>878</v>
      </c>
    </row>
    <row r="225" spans="1:5" x14ac:dyDescent="0.2">
      <c r="A225">
        <v>3</v>
      </c>
      <c r="B225" t="s">
        <v>641</v>
      </c>
      <c r="C225" t="s">
        <v>641</v>
      </c>
      <c r="D225" t="s">
        <v>804</v>
      </c>
      <c r="E225" t="s">
        <v>879</v>
      </c>
    </row>
    <row r="226" spans="1:5" x14ac:dyDescent="0.2">
      <c r="A226">
        <v>3</v>
      </c>
      <c r="B226" t="s">
        <v>641</v>
      </c>
      <c r="C226" t="s">
        <v>641</v>
      </c>
      <c r="D226" t="s">
        <v>804</v>
      </c>
      <c r="E226" t="s">
        <v>880</v>
      </c>
    </row>
    <row r="227" spans="1:5" x14ac:dyDescent="0.2">
      <c r="A227">
        <v>3</v>
      </c>
      <c r="B227" t="s">
        <v>641</v>
      </c>
      <c r="C227" t="s">
        <v>641</v>
      </c>
      <c r="D227" t="s">
        <v>804</v>
      </c>
      <c r="E227" t="s">
        <v>732</v>
      </c>
    </row>
    <row r="228" spans="1:5" x14ac:dyDescent="0.2">
      <c r="A228">
        <v>3</v>
      </c>
      <c r="B228" t="s">
        <v>643</v>
      </c>
      <c r="C228" t="s">
        <v>643</v>
      </c>
      <c r="D228" t="s">
        <v>804</v>
      </c>
      <c r="E228" t="s">
        <v>881</v>
      </c>
    </row>
    <row r="229" spans="1:5" x14ac:dyDescent="0.2">
      <c r="A229">
        <v>3</v>
      </c>
      <c r="B229" t="s">
        <v>643</v>
      </c>
      <c r="C229" t="s">
        <v>643</v>
      </c>
      <c r="D229" t="s">
        <v>804</v>
      </c>
      <c r="E229" t="s">
        <v>882</v>
      </c>
    </row>
    <row r="230" spans="1:5" x14ac:dyDescent="0.2">
      <c r="A230">
        <v>3</v>
      </c>
      <c r="B230" t="s">
        <v>641</v>
      </c>
      <c r="C230" t="s">
        <v>641</v>
      </c>
      <c r="D230" t="s">
        <v>804</v>
      </c>
      <c r="E230" t="s">
        <v>883</v>
      </c>
    </row>
    <row r="231" spans="1:5" x14ac:dyDescent="0.2">
      <c r="A231">
        <v>3</v>
      </c>
      <c r="B231" t="s">
        <v>641</v>
      </c>
      <c r="C231" t="s">
        <v>641</v>
      </c>
      <c r="D231" t="s">
        <v>804</v>
      </c>
      <c r="E231" t="s">
        <v>884</v>
      </c>
    </row>
    <row r="232" spans="1:5" x14ac:dyDescent="0.2">
      <c r="A232">
        <v>3</v>
      </c>
      <c r="B232" t="s">
        <v>643</v>
      </c>
      <c r="C232" t="s">
        <v>643</v>
      </c>
      <c r="D232" t="s">
        <v>804</v>
      </c>
      <c r="E232" t="s">
        <v>885</v>
      </c>
    </row>
    <row r="233" spans="1:5" x14ac:dyDescent="0.2">
      <c r="A233">
        <v>1</v>
      </c>
      <c r="B233" t="s">
        <v>708</v>
      </c>
      <c r="C233" t="s">
        <v>680</v>
      </c>
      <c r="D233" t="s">
        <v>886</v>
      </c>
      <c r="E233" t="s">
        <v>887</v>
      </c>
    </row>
    <row r="234" spans="1:5" x14ac:dyDescent="0.2">
      <c r="A234">
        <v>1</v>
      </c>
      <c r="B234" t="s">
        <v>708</v>
      </c>
      <c r="C234" t="s">
        <v>680</v>
      </c>
      <c r="D234" t="s">
        <v>886</v>
      </c>
      <c r="E234" t="s">
        <v>888</v>
      </c>
    </row>
    <row r="235" spans="1:5" x14ac:dyDescent="0.2">
      <c r="A235">
        <v>1</v>
      </c>
      <c r="B235" t="s">
        <v>708</v>
      </c>
      <c r="C235" t="s">
        <v>680</v>
      </c>
      <c r="D235" t="s">
        <v>886</v>
      </c>
      <c r="E235" t="s">
        <v>889</v>
      </c>
    </row>
    <row r="236" spans="1:5" x14ac:dyDescent="0.2">
      <c r="A236">
        <v>1</v>
      </c>
      <c r="B236" t="s">
        <v>708</v>
      </c>
      <c r="C236" t="s">
        <v>680</v>
      </c>
      <c r="D236" t="s">
        <v>886</v>
      </c>
      <c r="E236" t="s">
        <v>890</v>
      </c>
    </row>
    <row r="237" spans="1:5" x14ac:dyDescent="0.2">
      <c r="A237">
        <v>1</v>
      </c>
      <c r="B237" t="s">
        <v>708</v>
      </c>
      <c r="C237" t="s">
        <v>680</v>
      </c>
      <c r="D237" t="s">
        <v>886</v>
      </c>
      <c r="E237" t="s">
        <v>891</v>
      </c>
    </row>
    <row r="238" spans="1:5" x14ac:dyDescent="0.2">
      <c r="A238">
        <v>1</v>
      </c>
      <c r="B238" t="s">
        <v>708</v>
      </c>
      <c r="C238" t="s">
        <v>680</v>
      </c>
      <c r="D238" t="s">
        <v>886</v>
      </c>
      <c r="E238" t="s">
        <v>892</v>
      </c>
    </row>
    <row r="239" spans="1:5" x14ac:dyDescent="0.2">
      <c r="A239">
        <v>1</v>
      </c>
      <c r="B239" t="s">
        <v>708</v>
      </c>
      <c r="C239" t="s">
        <v>680</v>
      </c>
      <c r="D239" t="s">
        <v>886</v>
      </c>
      <c r="E239" t="s">
        <v>893</v>
      </c>
    </row>
    <row r="240" spans="1:5" x14ac:dyDescent="0.2">
      <c r="A240">
        <v>1</v>
      </c>
      <c r="B240" t="s">
        <v>708</v>
      </c>
      <c r="C240" t="s">
        <v>680</v>
      </c>
      <c r="D240" t="s">
        <v>886</v>
      </c>
      <c r="E240" t="s">
        <v>784</v>
      </c>
    </row>
    <row r="241" spans="1:5" x14ac:dyDescent="0.2">
      <c r="A241">
        <v>1</v>
      </c>
      <c r="B241" t="s">
        <v>708</v>
      </c>
      <c r="C241" t="s">
        <v>680</v>
      </c>
      <c r="D241" t="s">
        <v>886</v>
      </c>
      <c r="E241" t="s">
        <v>894</v>
      </c>
    </row>
    <row r="242" spans="1:5" x14ac:dyDescent="0.2">
      <c r="A242">
        <v>1</v>
      </c>
      <c r="B242" t="s">
        <v>708</v>
      </c>
      <c r="C242" t="s">
        <v>680</v>
      </c>
      <c r="D242" t="s">
        <v>886</v>
      </c>
      <c r="E242" t="s">
        <v>895</v>
      </c>
    </row>
    <row r="243" spans="1:5" x14ac:dyDescent="0.2">
      <c r="A243">
        <v>1</v>
      </c>
      <c r="B243" t="s">
        <v>708</v>
      </c>
      <c r="C243" t="s">
        <v>680</v>
      </c>
      <c r="D243" t="s">
        <v>886</v>
      </c>
      <c r="E243" t="s">
        <v>896</v>
      </c>
    </row>
    <row r="244" spans="1:5" x14ac:dyDescent="0.2">
      <c r="A244">
        <v>1</v>
      </c>
      <c r="B244" t="s">
        <v>708</v>
      </c>
      <c r="C244" t="s">
        <v>680</v>
      </c>
      <c r="D244" t="s">
        <v>886</v>
      </c>
      <c r="E244" t="s">
        <v>897</v>
      </c>
    </row>
    <row r="245" spans="1:5" x14ac:dyDescent="0.2">
      <c r="A245">
        <v>1</v>
      </c>
      <c r="B245" t="s">
        <v>708</v>
      </c>
      <c r="C245" t="s">
        <v>680</v>
      </c>
      <c r="D245" t="s">
        <v>886</v>
      </c>
      <c r="E245" t="s">
        <v>898</v>
      </c>
    </row>
    <row r="246" spans="1:5" x14ac:dyDescent="0.2">
      <c r="A246">
        <v>1</v>
      </c>
      <c r="B246" t="s">
        <v>708</v>
      </c>
      <c r="C246" t="s">
        <v>680</v>
      </c>
      <c r="D246" t="s">
        <v>886</v>
      </c>
      <c r="E246" t="s">
        <v>899</v>
      </c>
    </row>
    <row r="247" spans="1:5" x14ac:dyDescent="0.2">
      <c r="A247">
        <v>1</v>
      </c>
      <c r="B247" t="s">
        <v>708</v>
      </c>
      <c r="C247" t="s">
        <v>680</v>
      </c>
      <c r="D247" t="s">
        <v>886</v>
      </c>
      <c r="E247" t="s">
        <v>754</v>
      </c>
    </row>
    <row r="248" spans="1:5" x14ac:dyDescent="0.2">
      <c r="A248">
        <v>1</v>
      </c>
      <c r="B248" t="s">
        <v>708</v>
      </c>
      <c r="C248" t="s">
        <v>680</v>
      </c>
      <c r="D248" t="s">
        <v>886</v>
      </c>
      <c r="E248" t="s">
        <v>900</v>
      </c>
    </row>
    <row r="249" spans="1:5" x14ac:dyDescent="0.2">
      <c r="A249">
        <v>1</v>
      </c>
      <c r="B249" t="s">
        <v>708</v>
      </c>
      <c r="C249" t="s">
        <v>680</v>
      </c>
      <c r="D249" t="s">
        <v>886</v>
      </c>
      <c r="E249" t="s">
        <v>901</v>
      </c>
    </row>
    <row r="250" spans="1:5" x14ac:dyDescent="0.2">
      <c r="A250">
        <v>1</v>
      </c>
      <c r="B250" t="s">
        <v>708</v>
      </c>
      <c r="C250" t="s">
        <v>680</v>
      </c>
      <c r="D250" t="s">
        <v>886</v>
      </c>
      <c r="E250" t="s">
        <v>902</v>
      </c>
    </row>
    <row r="251" spans="1:5" x14ac:dyDescent="0.2">
      <c r="A251">
        <v>1</v>
      </c>
      <c r="B251" t="s">
        <v>708</v>
      </c>
      <c r="C251" t="s">
        <v>680</v>
      </c>
      <c r="D251" t="s">
        <v>886</v>
      </c>
      <c r="E251" t="s">
        <v>903</v>
      </c>
    </row>
    <row r="252" spans="1:5" x14ac:dyDescent="0.2">
      <c r="A252">
        <v>1</v>
      </c>
      <c r="B252" t="s">
        <v>708</v>
      </c>
      <c r="C252" t="s">
        <v>680</v>
      </c>
      <c r="D252" t="s">
        <v>886</v>
      </c>
      <c r="E252" t="s">
        <v>904</v>
      </c>
    </row>
    <row r="253" spans="1:5" x14ac:dyDescent="0.2">
      <c r="A253">
        <v>1</v>
      </c>
      <c r="B253" t="s">
        <v>708</v>
      </c>
      <c r="C253" t="s">
        <v>680</v>
      </c>
      <c r="D253" t="s">
        <v>886</v>
      </c>
      <c r="E253" t="s">
        <v>905</v>
      </c>
    </row>
    <row r="254" spans="1:5" x14ac:dyDescent="0.2">
      <c r="A254">
        <v>1</v>
      </c>
      <c r="B254" t="s">
        <v>708</v>
      </c>
      <c r="C254" t="s">
        <v>680</v>
      </c>
      <c r="D254" t="s">
        <v>886</v>
      </c>
      <c r="E254" t="s">
        <v>852</v>
      </c>
    </row>
    <row r="255" spans="1:5" x14ac:dyDescent="0.2">
      <c r="A255">
        <v>1</v>
      </c>
      <c r="B255" t="s">
        <v>708</v>
      </c>
      <c r="C255" t="s">
        <v>680</v>
      </c>
      <c r="D255" t="s">
        <v>886</v>
      </c>
      <c r="E255" t="s">
        <v>906</v>
      </c>
    </row>
    <row r="256" spans="1:5" x14ac:dyDescent="0.2">
      <c r="A256">
        <v>1</v>
      </c>
      <c r="B256" t="s">
        <v>708</v>
      </c>
      <c r="C256" t="s">
        <v>680</v>
      </c>
      <c r="D256" t="s">
        <v>886</v>
      </c>
      <c r="E256" t="s">
        <v>907</v>
      </c>
    </row>
    <row r="257" spans="1:5" x14ac:dyDescent="0.2">
      <c r="A257">
        <v>1</v>
      </c>
      <c r="B257" t="s">
        <v>708</v>
      </c>
      <c r="C257" t="s">
        <v>680</v>
      </c>
      <c r="D257" t="s">
        <v>886</v>
      </c>
      <c r="E257" t="s">
        <v>728</v>
      </c>
    </row>
    <row r="258" spans="1:5" x14ac:dyDescent="0.2">
      <c r="A258">
        <v>1</v>
      </c>
      <c r="B258" t="s">
        <v>708</v>
      </c>
      <c r="C258" t="s">
        <v>680</v>
      </c>
      <c r="D258" t="s">
        <v>886</v>
      </c>
      <c r="E258" t="s">
        <v>908</v>
      </c>
    </row>
    <row r="259" spans="1:5" x14ac:dyDescent="0.2">
      <c r="A259">
        <v>1</v>
      </c>
      <c r="B259" t="s">
        <v>708</v>
      </c>
      <c r="C259" t="s">
        <v>680</v>
      </c>
      <c r="D259" t="s">
        <v>886</v>
      </c>
      <c r="E259" t="s">
        <v>909</v>
      </c>
    </row>
    <row r="260" spans="1:5" x14ac:dyDescent="0.2">
      <c r="A260">
        <v>1</v>
      </c>
      <c r="B260" t="s">
        <v>708</v>
      </c>
      <c r="C260" t="s">
        <v>680</v>
      </c>
      <c r="D260" t="s">
        <v>886</v>
      </c>
      <c r="E260" t="s">
        <v>910</v>
      </c>
    </row>
    <row r="261" spans="1:5" x14ac:dyDescent="0.2">
      <c r="A261">
        <v>1</v>
      </c>
      <c r="B261" t="s">
        <v>708</v>
      </c>
      <c r="C261" t="s">
        <v>680</v>
      </c>
      <c r="D261" t="s">
        <v>886</v>
      </c>
      <c r="E261" t="s">
        <v>758</v>
      </c>
    </row>
    <row r="262" spans="1:5" x14ac:dyDescent="0.2">
      <c r="A262">
        <v>1</v>
      </c>
      <c r="B262" t="s">
        <v>708</v>
      </c>
      <c r="C262" t="s">
        <v>680</v>
      </c>
      <c r="D262" t="s">
        <v>886</v>
      </c>
      <c r="E262" t="s">
        <v>759</v>
      </c>
    </row>
    <row r="263" spans="1:5" x14ac:dyDescent="0.2">
      <c r="A263">
        <v>1</v>
      </c>
      <c r="B263" t="s">
        <v>708</v>
      </c>
      <c r="C263" t="s">
        <v>680</v>
      </c>
      <c r="D263" t="s">
        <v>886</v>
      </c>
      <c r="E263" t="s">
        <v>911</v>
      </c>
    </row>
    <row r="264" spans="1:5" x14ac:dyDescent="0.2">
      <c r="A264">
        <v>1</v>
      </c>
      <c r="B264" t="s">
        <v>708</v>
      </c>
      <c r="C264" t="s">
        <v>680</v>
      </c>
      <c r="D264" t="s">
        <v>886</v>
      </c>
      <c r="E264" t="s">
        <v>748</v>
      </c>
    </row>
    <row r="265" spans="1:5" x14ac:dyDescent="0.2">
      <c r="A265">
        <v>1</v>
      </c>
      <c r="B265" t="s">
        <v>708</v>
      </c>
      <c r="C265" t="s">
        <v>680</v>
      </c>
      <c r="D265" t="s">
        <v>886</v>
      </c>
      <c r="E265" t="s">
        <v>912</v>
      </c>
    </row>
    <row r="266" spans="1:5" x14ac:dyDescent="0.2">
      <c r="A266">
        <v>1</v>
      </c>
      <c r="B266" t="s">
        <v>708</v>
      </c>
      <c r="C266" t="s">
        <v>680</v>
      </c>
      <c r="D266" t="s">
        <v>886</v>
      </c>
      <c r="E266" t="s">
        <v>913</v>
      </c>
    </row>
    <row r="267" spans="1:5" x14ac:dyDescent="0.2">
      <c r="A267">
        <v>1</v>
      </c>
      <c r="B267" t="s">
        <v>708</v>
      </c>
      <c r="C267" t="s">
        <v>680</v>
      </c>
      <c r="D267" t="s">
        <v>886</v>
      </c>
      <c r="E267" t="s">
        <v>914</v>
      </c>
    </row>
    <row r="268" spans="1:5" x14ac:dyDescent="0.2">
      <c r="A268">
        <v>1</v>
      </c>
      <c r="B268" t="s">
        <v>708</v>
      </c>
      <c r="C268" t="s">
        <v>680</v>
      </c>
      <c r="D268" t="s">
        <v>886</v>
      </c>
      <c r="E268" t="s">
        <v>915</v>
      </c>
    </row>
    <row r="269" spans="1:5" x14ac:dyDescent="0.2">
      <c r="A269">
        <v>1</v>
      </c>
      <c r="B269" t="s">
        <v>708</v>
      </c>
      <c r="C269" t="s">
        <v>680</v>
      </c>
      <c r="D269" t="s">
        <v>886</v>
      </c>
      <c r="E269" t="s">
        <v>916</v>
      </c>
    </row>
    <row r="270" spans="1:5" x14ac:dyDescent="0.2">
      <c r="A270">
        <v>1</v>
      </c>
      <c r="B270" t="s">
        <v>708</v>
      </c>
      <c r="C270" t="s">
        <v>680</v>
      </c>
      <c r="D270" t="s">
        <v>886</v>
      </c>
      <c r="E270" t="s">
        <v>917</v>
      </c>
    </row>
    <row r="271" spans="1:5" x14ac:dyDescent="0.2">
      <c r="A271">
        <v>1</v>
      </c>
      <c r="B271" t="s">
        <v>708</v>
      </c>
      <c r="C271" t="s">
        <v>680</v>
      </c>
      <c r="D271" t="s">
        <v>886</v>
      </c>
      <c r="E271" t="s">
        <v>918</v>
      </c>
    </row>
    <row r="272" spans="1:5" x14ac:dyDescent="0.2">
      <c r="A272">
        <v>1</v>
      </c>
      <c r="B272" t="s">
        <v>708</v>
      </c>
      <c r="C272" t="s">
        <v>680</v>
      </c>
      <c r="D272" t="s">
        <v>886</v>
      </c>
      <c r="E272" t="s">
        <v>919</v>
      </c>
    </row>
    <row r="273" spans="1:5" x14ac:dyDescent="0.2">
      <c r="A273">
        <v>1</v>
      </c>
      <c r="B273" t="s">
        <v>708</v>
      </c>
      <c r="C273" t="s">
        <v>680</v>
      </c>
      <c r="D273" t="s">
        <v>886</v>
      </c>
      <c r="E273" t="s">
        <v>920</v>
      </c>
    </row>
    <row r="274" spans="1:5" x14ac:dyDescent="0.2">
      <c r="A274">
        <v>1</v>
      </c>
      <c r="B274" t="s">
        <v>708</v>
      </c>
      <c r="C274" t="s">
        <v>680</v>
      </c>
      <c r="D274" t="s">
        <v>886</v>
      </c>
      <c r="E274" t="s">
        <v>921</v>
      </c>
    </row>
    <row r="275" spans="1:5" x14ac:dyDescent="0.2">
      <c r="A275">
        <v>1</v>
      </c>
      <c r="B275" t="s">
        <v>708</v>
      </c>
      <c r="C275" t="s">
        <v>680</v>
      </c>
      <c r="D275" t="s">
        <v>886</v>
      </c>
      <c r="E275" t="s">
        <v>922</v>
      </c>
    </row>
    <row r="276" spans="1:5" x14ac:dyDescent="0.2">
      <c r="A276">
        <v>1</v>
      </c>
      <c r="B276" t="s">
        <v>708</v>
      </c>
      <c r="C276" t="s">
        <v>680</v>
      </c>
      <c r="D276" t="s">
        <v>886</v>
      </c>
      <c r="E276" t="s">
        <v>923</v>
      </c>
    </row>
    <row r="277" spans="1:5" x14ac:dyDescent="0.2">
      <c r="A277">
        <v>1</v>
      </c>
      <c r="B277" t="s">
        <v>708</v>
      </c>
      <c r="C277" t="s">
        <v>680</v>
      </c>
      <c r="D277" t="s">
        <v>886</v>
      </c>
      <c r="E277" t="s">
        <v>924</v>
      </c>
    </row>
    <row r="278" spans="1:5" x14ac:dyDescent="0.2">
      <c r="A278">
        <v>1</v>
      </c>
      <c r="B278" t="s">
        <v>708</v>
      </c>
      <c r="C278" t="s">
        <v>680</v>
      </c>
      <c r="D278" t="s">
        <v>886</v>
      </c>
      <c r="E278" t="s">
        <v>878</v>
      </c>
    </row>
    <row r="279" spans="1:5" x14ac:dyDescent="0.2">
      <c r="A279">
        <v>1</v>
      </c>
      <c r="B279" t="s">
        <v>708</v>
      </c>
      <c r="C279" t="s">
        <v>680</v>
      </c>
      <c r="D279" t="s">
        <v>886</v>
      </c>
      <c r="E279" t="s">
        <v>767</v>
      </c>
    </row>
    <row r="280" spans="1:5" x14ac:dyDescent="0.2">
      <c r="A280">
        <v>1</v>
      </c>
      <c r="B280" t="s">
        <v>708</v>
      </c>
      <c r="C280" t="s">
        <v>680</v>
      </c>
      <c r="D280" t="s">
        <v>886</v>
      </c>
      <c r="E280" t="s">
        <v>707</v>
      </c>
    </row>
    <row r="281" spans="1:5" x14ac:dyDescent="0.2">
      <c r="A281">
        <v>1</v>
      </c>
      <c r="B281" t="s">
        <v>708</v>
      </c>
      <c r="C281" t="s">
        <v>680</v>
      </c>
      <c r="D281" t="s">
        <v>886</v>
      </c>
      <c r="E281" t="s">
        <v>925</v>
      </c>
    </row>
    <row r="282" spans="1:5" x14ac:dyDescent="0.2">
      <c r="A282">
        <v>1</v>
      </c>
      <c r="B282" t="s">
        <v>708</v>
      </c>
      <c r="C282" t="s">
        <v>680</v>
      </c>
      <c r="D282" t="s">
        <v>886</v>
      </c>
      <c r="E282" t="s">
        <v>926</v>
      </c>
    </row>
    <row r="283" spans="1:5" x14ac:dyDescent="0.2">
      <c r="A283">
        <v>1</v>
      </c>
      <c r="B283" t="s">
        <v>708</v>
      </c>
      <c r="C283" t="s">
        <v>680</v>
      </c>
      <c r="D283" t="s">
        <v>886</v>
      </c>
      <c r="E283" t="s">
        <v>927</v>
      </c>
    </row>
    <row r="284" spans="1:5" x14ac:dyDescent="0.2">
      <c r="A284">
        <v>1</v>
      </c>
      <c r="B284" t="s">
        <v>708</v>
      </c>
      <c r="C284" t="s">
        <v>680</v>
      </c>
      <c r="D284" t="s">
        <v>886</v>
      </c>
      <c r="E284" t="s">
        <v>747</v>
      </c>
    </row>
    <row r="285" spans="1:5" x14ac:dyDescent="0.2">
      <c r="A285">
        <v>1</v>
      </c>
      <c r="B285" t="s">
        <v>708</v>
      </c>
      <c r="C285" t="s">
        <v>680</v>
      </c>
      <c r="D285" t="s">
        <v>886</v>
      </c>
      <c r="E285" t="s">
        <v>928</v>
      </c>
    </row>
  </sheetData>
  <hyperlinks>
    <hyperlink ref="A3" location="Contents!A1" display="Return to Contents" xr:uid="{B22695AD-7FE0-4466-8108-28D2A5FB5AE3}"/>
  </hyperlinks>
  <pageMargins left="0.7" right="0.7" top="0.75" bottom="0.75" header="0.3" footer="0.3"/>
  <pageSetup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0AD69-9886-449F-A1E4-805504D5C45A}">
  <dimension ref="A2:J86"/>
  <sheetViews>
    <sheetView zoomScale="70" zoomScaleNormal="70" workbookViewId="0"/>
  </sheetViews>
  <sheetFormatPr defaultRowHeight="12.75" x14ac:dyDescent="0.2"/>
  <cols>
    <col min="2" max="2" width="14.85546875" bestFit="1" customWidth="1"/>
    <col min="3" max="3" width="23.28515625" bestFit="1" customWidth="1"/>
    <col min="4" max="4" width="16.28515625" bestFit="1" customWidth="1"/>
    <col min="5" max="5" width="15.28515625" bestFit="1" customWidth="1"/>
    <col min="6" max="6" width="16.28515625" bestFit="1" customWidth="1"/>
  </cols>
  <sheetData>
    <row r="2" spans="1:10" ht="15.75" x14ac:dyDescent="0.25">
      <c r="A2" s="31" t="s">
        <v>977</v>
      </c>
      <c r="F2" s="97"/>
    </row>
    <row r="3" spans="1:10" x14ac:dyDescent="0.2">
      <c r="A3" s="16" t="s">
        <v>16</v>
      </c>
    </row>
    <row r="4" spans="1:10" x14ac:dyDescent="0.2">
      <c r="B4" s="288"/>
      <c r="C4" s="288"/>
      <c r="D4" s="288"/>
      <c r="E4" s="288"/>
      <c r="F4" s="288"/>
      <c r="G4" s="288"/>
      <c r="H4" s="288"/>
      <c r="I4" s="288"/>
      <c r="J4" s="288"/>
    </row>
    <row r="5" spans="1:10" x14ac:dyDescent="0.2">
      <c r="B5" s="288"/>
      <c r="C5" s="288"/>
      <c r="D5" s="288"/>
      <c r="E5" s="288"/>
      <c r="F5" s="288"/>
      <c r="G5" s="288"/>
      <c r="H5" s="288"/>
      <c r="I5" s="288"/>
      <c r="J5" s="288"/>
    </row>
    <row r="6" spans="1:10" x14ac:dyDescent="0.2">
      <c r="B6" s="288"/>
      <c r="C6" s="288"/>
      <c r="D6" s="288"/>
      <c r="E6" s="288"/>
      <c r="F6" s="288"/>
      <c r="G6" s="288"/>
      <c r="H6" s="288"/>
      <c r="I6" s="288"/>
      <c r="J6" s="288"/>
    </row>
    <row r="7" spans="1:10" x14ac:dyDescent="0.2">
      <c r="B7" s="288"/>
      <c r="C7" s="288"/>
      <c r="D7" s="288"/>
      <c r="E7" s="288"/>
      <c r="F7" s="288"/>
      <c r="G7" s="288"/>
      <c r="H7" s="288"/>
      <c r="I7" s="288"/>
      <c r="J7" s="288"/>
    </row>
    <row r="8" spans="1:10" x14ac:dyDescent="0.2">
      <c r="B8" s="288"/>
      <c r="C8" s="288"/>
      <c r="D8" s="288"/>
      <c r="E8" s="288"/>
      <c r="F8" s="288"/>
      <c r="G8" s="288"/>
      <c r="H8" s="288"/>
      <c r="I8" s="288"/>
      <c r="J8" s="288"/>
    </row>
    <row r="9" spans="1:10" x14ac:dyDescent="0.2">
      <c r="B9" s="288"/>
      <c r="C9" s="288"/>
      <c r="D9" s="288"/>
      <c r="E9" s="288"/>
      <c r="F9" s="288"/>
      <c r="G9" s="288"/>
      <c r="H9" s="288"/>
      <c r="I9" s="288"/>
      <c r="J9" s="288"/>
    </row>
    <row r="10" spans="1:10" x14ac:dyDescent="0.2">
      <c r="B10" s="288"/>
      <c r="C10" s="288"/>
      <c r="D10" s="288"/>
      <c r="E10" s="288"/>
      <c r="F10" s="288"/>
      <c r="G10" s="288"/>
      <c r="H10" s="288"/>
      <c r="I10" s="288"/>
      <c r="J10" s="288"/>
    </row>
    <row r="11" spans="1:10" x14ac:dyDescent="0.2">
      <c r="B11" s="288"/>
      <c r="C11" s="288"/>
      <c r="D11" s="288"/>
      <c r="E11" s="288"/>
      <c r="F11" s="288"/>
      <c r="G11" s="288"/>
      <c r="H11" s="288"/>
      <c r="I11" s="288"/>
      <c r="J11" s="288"/>
    </row>
    <row r="12" spans="1:10" x14ac:dyDescent="0.2">
      <c r="B12" s="288"/>
      <c r="C12" s="288"/>
      <c r="D12" s="288"/>
      <c r="E12" s="288"/>
      <c r="F12" s="288"/>
      <c r="G12" s="288"/>
      <c r="H12" s="288"/>
      <c r="I12" s="288"/>
      <c r="J12" s="288"/>
    </row>
    <row r="13" spans="1:10" x14ac:dyDescent="0.2">
      <c r="B13" s="288"/>
      <c r="C13" s="288"/>
      <c r="D13" s="288"/>
      <c r="E13" s="288"/>
      <c r="F13" s="288"/>
      <c r="G13" s="288"/>
      <c r="H13" s="288"/>
      <c r="I13" s="288"/>
      <c r="J13" s="288"/>
    </row>
    <row r="14" spans="1:10" x14ac:dyDescent="0.2">
      <c r="B14" s="288"/>
      <c r="C14" s="288"/>
      <c r="D14" s="288"/>
      <c r="E14" s="288"/>
      <c r="F14" s="288"/>
      <c r="G14" s="288"/>
      <c r="H14" s="288"/>
      <c r="I14" s="288"/>
      <c r="J14" s="288"/>
    </row>
    <row r="15" spans="1:10" x14ac:dyDescent="0.2">
      <c r="B15" s="288"/>
      <c r="C15" s="288"/>
      <c r="D15" s="288"/>
      <c r="E15" s="288"/>
      <c r="F15" s="288"/>
      <c r="G15" s="288"/>
      <c r="H15" s="288"/>
      <c r="I15" s="288"/>
      <c r="J15" s="288"/>
    </row>
    <row r="16" spans="1:10" x14ac:dyDescent="0.2">
      <c r="B16" s="288"/>
      <c r="C16" s="288"/>
      <c r="D16" s="288"/>
      <c r="E16" s="288"/>
      <c r="F16" s="288"/>
      <c r="G16" s="288"/>
      <c r="H16" s="288"/>
      <c r="I16" s="288"/>
      <c r="J16" s="288"/>
    </row>
    <row r="17" spans="2:10" x14ac:dyDescent="0.2">
      <c r="B17" s="288"/>
      <c r="C17" s="288"/>
      <c r="D17" s="288"/>
      <c r="E17" s="288"/>
      <c r="F17" s="288"/>
      <c r="G17" s="288"/>
      <c r="H17" s="288"/>
      <c r="I17" s="288"/>
      <c r="J17" s="288"/>
    </row>
    <row r="18" spans="2:10" x14ac:dyDescent="0.2">
      <c r="B18" s="288"/>
      <c r="C18" s="288"/>
      <c r="D18" s="288"/>
      <c r="E18" s="288"/>
      <c r="F18" s="288"/>
      <c r="G18" s="288"/>
      <c r="H18" s="288"/>
      <c r="I18" s="288"/>
      <c r="J18" s="288"/>
    </row>
    <row r="19" spans="2:10" x14ac:dyDescent="0.2">
      <c r="B19" s="288"/>
      <c r="C19" s="288"/>
      <c r="D19" s="288"/>
      <c r="E19" s="288"/>
      <c r="F19" s="288"/>
      <c r="G19" s="288"/>
      <c r="H19" s="288"/>
      <c r="I19" s="288"/>
      <c r="J19" s="288"/>
    </row>
    <row r="20" spans="2:10" x14ac:dyDescent="0.2">
      <c r="B20" s="288"/>
      <c r="C20" s="288"/>
      <c r="D20" s="288"/>
      <c r="E20" s="288"/>
      <c r="F20" s="288"/>
      <c r="G20" s="288"/>
      <c r="H20" s="288"/>
      <c r="I20" s="288"/>
      <c r="J20" s="288"/>
    </row>
    <row r="21" spans="2:10" x14ac:dyDescent="0.2">
      <c r="B21" s="288"/>
      <c r="C21" s="288"/>
      <c r="D21" s="288"/>
      <c r="E21" s="288"/>
      <c r="F21" s="288"/>
      <c r="G21" s="288"/>
      <c r="H21" s="288"/>
      <c r="I21" s="288"/>
      <c r="J21" s="288"/>
    </row>
    <row r="22" spans="2:10" x14ac:dyDescent="0.2">
      <c r="B22" s="288"/>
      <c r="C22" s="288"/>
      <c r="D22" s="288"/>
      <c r="E22" s="288"/>
      <c r="F22" s="288"/>
      <c r="G22" s="288"/>
      <c r="H22" s="288"/>
      <c r="I22" s="288"/>
      <c r="J22" s="288"/>
    </row>
    <row r="23" spans="2:10" x14ac:dyDescent="0.2">
      <c r="B23" s="288"/>
      <c r="C23" s="288"/>
      <c r="D23" s="288"/>
      <c r="E23" s="288"/>
      <c r="F23" s="288"/>
      <c r="G23" s="288"/>
      <c r="H23" s="288"/>
      <c r="I23" s="288"/>
      <c r="J23" s="288"/>
    </row>
    <row r="24" spans="2:10" x14ac:dyDescent="0.2">
      <c r="B24" s="288"/>
      <c r="C24" s="288"/>
      <c r="D24" s="288"/>
      <c r="E24" s="288"/>
      <c r="F24" s="288"/>
      <c r="G24" s="288"/>
      <c r="H24" s="288"/>
      <c r="I24" s="288"/>
      <c r="J24" s="288"/>
    </row>
    <row r="25" spans="2:10" x14ac:dyDescent="0.2">
      <c r="B25" s="288"/>
      <c r="C25" s="288"/>
      <c r="D25" s="288"/>
      <c r="E25" s="288"/>
      <c r="F25" s="288"/>
      <c r="G25" s="288"/>
      <c r="H25" s="288"/>
      <c r="I25" s="288"/>
      <c r="J25" s="288"/>
    </row>
    <row r="26" spans="2:10" x14ac:dyDescent="0.2">
      <c r="B26" s="288"/>
      <c r="C26" s="288"/>
      <c r="D26" s="288"/>
      <c r="E26" s="288"/>
      <c r="F26" s="288"/>
      <c r="G26" s="288"/>
      <c r="H26" s="288"/>
      <c r="I26" s="288"/>
      <c r="J26" s="288"/>
    </row>
    <row r="27" spans="2:10" x14ac:dyDescent="0.2">
      <c r="B27" s="288"/>
      <c r="C27" s="288"/>
      <c r="D27" s="288"/>
      <c r="E27" s="288"/>
      <c r="F27" s="288"/>
      <c r="G27" s="288"/>
      <c r="H27" s="288"/>
      <c r="I27" s="288"/>
      <c r="J27" s="288"/>
    </row>
    <row r="28" spans="2:10" x14ac:dyDescent="0.2">
      <c r="B28" s="288"/>
      <c r="C28" s="288"/>
      <c r="D28" s="288"/>
      <c r="E28" s="288"/>
      <c r="F28" s="288"/>
      <c r="G28" s="288"/>
      <c r="H28" s="288"/>
      <c r="I28" s="288"/>
      <c r="J28" s="288"/>
    </row>
    <row r="29" spans="2:10" x14ac:dyDescent="0.2">
      <c r="B29" s="288"/>
      <c r="C29" s="288"/>
      <c r="D29" s="288"/>
      <c r="E29" s="288"/>
      <c r="F29" s="288"/>
      <c r="G29" s="288"/>
      <c r="H29" s="288"/>
      <c r="I29" s="288"/>
      <c r="J29" s="288"/>
    </row>
    <row r="30" spans="2:10" x14ac:dyDescent="0.2">
      <c r="B30" s="288"/>
      <c r="C30" s="288"/>
      <c r="D30" s="288"/>
      <c r="E30" s="288"/>
      <c r="F30" s="288"/>
      <c r="G30" s="288"/>
      <c r="H30" s="288"/>
      <c r="I30" s="288"/>
      <c r="J30" s="288"/>
    </row>
    <row r="31" spans="2:10" x14ac:dyDescent="0.2">
      <c r="B31" s="288"/>
      <c r="C31" s="288"/>
      <c r="D31" s="288"/>
      <c r="E31" s="288"/>
      <c r="F31" s="288"/>
      <c r="G31" s="288"/>
      <c r="H31" s="288"/>
      <c r="I31" s="288"/>
      <c r="J31" s="288"/>
    </row>
    <row r="32" spans="2:10" x14ac:dyDescent="0.2">
      <c r="B32" s="288"/>
      <c r="C32" s="288"/>
      <c r="D32" s="288"/>
      <c r="E32" s="288"/>
      <c r="F32" s="288"/>
      <c r="G32" s="288"/>
      <c r="H32" s="288"/>
      <c r="I32" s="288"/>
      <c r="J32" s="288"/>
    </row>
    <row r="33" spans="1:10" x14ac:dyDescent="0.2">
      <c r="B33" s="288"/>
      <c r="C33" s="288"/>
      <c r="D33" s="288"/>
      <c r="E33" s="288"/>
      <c r="F33" s="288"/>
      <c r="G33" s="288"/>
      <c r="H33" s="288"/>
      <c r="I33" s="288"/>
      <c r="J33" s="288"/>
    </row>
    <row r="34" spans="1:10" x14ac:dyDescent="0.2">
      <c r="B34" s="288"/>
      <c r="C34" s="288"/>
      <c r="D34" s="288"/>
      <c r="E34" s="288"/>
      <c r="F34" s="288"/>
      <c r="G34" s="288"/>
      <c r="H34" s="288"/>
      <c r="I34" s="288"/>
      <c r="J34" s="288"/>
    </row>
    <row r="35" spans="1:10" x14ac:dyDescent="0.2">
      <c r="B35" s="288"/>
      <c r="C35" s="288"/>
      <c r="D35" s="288"/>
      <c r="E35" s="288"/>
      <c r="F35" s="288"/>
      <c r="G35" s="288"/>
      <c r="H35" s="288"/>
      <c r="I35" s="288"/>
      <c r="J35" s="288"/>
    </row>
    <row r="36" spans="1:10" x14ac:dyDescent="0.2">
      <c r="B36" s="288"/>
      <c r="C36" s="288"/>
      <c r="D36" s="288"/>
      <c r="E36" s="288"/>
      <c r="F36" s="288"/>
      <c r="G36" s="288"/>
      <c r="H36" s="288"/>
      <c r="I36" s="288"/>
      <c r="J36" s="288"/>
    </row>
    <row r="37" spans="1:10" x14ac:dyDescent="0.2">
      <c r="A37" s="8" t="s">
        <v>929</v>
      </c>
      <c r="B37" s="8" t="s">
        <v>967</v>
      </c>
      <c r="C37" s="8" t="s">
        <v>112</v>
      </c>
    </row>
    <row r="38" spans="1:10" x14ac:dyDescent="0.2">
      <c r="A38">
        <v>1</v>
      </c>
      <c r="B38" t="s">
        <v>968</v>
      </c>
      <c r="C38" t="s">
        <v>933</v>
      </c>
    </row>
    <row r="39" spans="1:10" x14ac:dyDescent="0.2">
      <c r="A39">
        <v>1</v>
      </c>
      <c r="B39" t="s">
        <v>968</v>
      </c>
      <c r="C39" t="s">
        <v>934</v>
      </c>
    </row>
    <row r="40" spans="1:10" x14ac:dyDescent="0.2">
      <c r="A40">
        <v>1</v>
      </c>
      <c r="B40" t="s">
        <v>968</v>
      </c>
      <c r="C40" t="s">
        <v>709</v>
      </c>
    </row>
    <row r="41" spans="1:10" x14ac:dyDescent="0.2">
      <c r="A41">
        <v>1</v>
      </c>
      <c r="B41" t="s">
        <v>968</v>
      </c>
      <c r="C41" t="s">
        <v>940</v>
      </c>
    </row>
    <row r="42" spans="1:10" x14ac:dyDescent="0.2">
      <c r="A42">
        <v>1</v>
      </c>
      <c r="B42" t="s">
        <v>968</v>
      </c>
      <c r="C42" t="s">
        <v>738</v>
      </c>
    </row>
    <row r="43" spans="1:10" x14ac:dyDescent="0.2">
      <c r="A43">
        <v>1</v>
      </c>
      <c r="B43" t="s">
        <v>968</v>
      </c>
      <c r="C43" t="s">
        <v>768</v>
      </c>
    </row>
    <row r="44" spans="1:10" x14ac:dyDescent="0.2">
      <c r="A44">
        <v>1</v>
      </c>
      <c r="B44" t="s">
        <v>969</v>
      </c>
      <c r="C44" t="s">
        <v>935</v>
      </c>
    </row>
    <row r="45" spans="1:10" x14ac:dyDescent="0.2">
      <c r="A45">
        <v>1</v>
      </c>
      <c r="B45" t="s">
        <v>969</v>
      </c>
      <c r="C45" t="s">
        <v>936</v>
      </c>
    </row>
    <row r="46" spans="1:10" x14ac:dyDescent="0.2">
      <c r="A46">
        <v>1</v>
      </c>
      <c r="B46" t="s">
        <v>969</v>
      </c>
      <c r="C46" t="s">
        <v>941</v>
      </c>
    </row>
    <row r="47" spans="1:10" x14ac:dyDescent="0.2">
      <c r="A47">
        <v>1</v>
      </c>
      <c r="B47" t="s">
        <v>969</v>
      </c>
      <c r="C47" t="s">
        <v>943</v>
      </c>
    </row>
    <row r="48" spans="1:10" x14ac:dyDescent="0.2">
      <c r="A48">
        <v>1</v>
      </c>
      <c r="B48" t="s">
        <v>969</v>
      </c>
      <c r="C48" t="s">
        <v>945</v>
      </c>
    </row>
    <row r="49" spans="1:3" x14ac:dyDescent="0.2">
      <c r="A49">
        <v>1</v>
      </c>
      <c r="B49" t="s">
        <v>969</v>
      </c>
      <c r="C49" t="s">
        <v>886</v>
      </c>
    </row>
    <row r="50" spans="1:3" x14ac:dyDescent="0.2">
      <c r="A50">
        <v>1</v>
      </c>
      <c r="B50" t="s">
        <v>129</v>
      </c>
      <c r="C50" t="s">
        <v>932</v>
      </c>
    </row>
    <row r="51" spans="1:3" x14ac:dyDescent="0.2">
      <c r="A51">
        <v>1</v>
      </c>
      <c r="B51" t="s">
        <v>129</v>
      </c>
      <c r="C51" t="s">
        <v>937</v>
      </c>
    </row>
    <row r="52" spans="1:3" x14ac:dyDescent="0.2">
      <c r="A52">
        <v>1</v>
      </c>
      <c r="B52" t="s">
        <v>129</v>
      </c>
      <c r="C52" t="s">
        <v>938</v>
      </c>
    </row>
    <row r="53" spans="1:3" x14ac:dyDescent="0.2">
      <c r="A53">
        <v>1</v>
      </c>
      <c r="B53" t="s">
        <v>129</v>
      </c>
      <c r="C53" t="s">
        <v>939</v>
      </c>
    </row>
    <row r="54" spans="1:3" x14ac:dyDescent="0.2">
      <c r="A54">
        <v>1</v>
      </c>
      <c r="B54" t="s">
        <v>129</v>
      </c>
      <c r="C54" t="s">
        <v>942</v>
      </c>
    </row>
    <row r="55" spans="1:3" x14ac:dyDescent="0.2">
      <c r="A55">
        <v>1</v>
      </c>
      <c r="B55" t="s">
        <v>129</v>
      </c>
      <c r="C55" t="s">
        <v>944</v>
      </c>
    </row>
    <row r="56" spans="1:3" x14ac:dyDescent="0.2">
      <c r="A56">
        <v>2</v>
      </c>
      <c r="B56" t="s">
        <v>137</v>
      </c>
      <c r="C56" t="s">
        <v>946</v>
      </c>
    </row>
    <row r="57" spans="1:3" x14ac:dyDescent="0.2">
      <c r="A57">
        <v>2</v>
      </c>
      <c r="B57" t="s">
        <v>137</v>
      </c>
      <c r="C57" t="s">
        <v>789</v>
      </c>
    </row>
    <row r="58" spans="1:3" x14ac:dyDescent="0.2">
      <c r="A58">
        <v>2</v>
      </c>
      <c r="B58" t="s">
        <v>137</v>
      </c>
      <c r="C58" t="s">
        <v>947</v>
      </c>
    </row>
    <row r="59" spans="1:3" x14ac:dyDescent="0.2">
      <c r="A59">
        <v>2</v>
      </c>
      <c r="B59" t="s">
        <v>137</v>
      </c>
      <c r="C59" t="s">
        <v>948</v>
      </c>
    </row>
    <row r="60" spans="1:3" x14ac:dyDescent="0.2">
      <c r="A60">
        <v>2</v>
      </c>
      <c r="B60" t="s">
        <v>137</v>
      </c>
      <c r="C60" t="s">
        <v>949</v>
      </c>
    </row>
    <row r="61" spans="1:3" x14ac:dyDescent="0.2">
      <c r="A61">
        <v>2</v>
      </c>
      <c r="B61" t="s">
        <v>137</v>
      </c>
      <c r="C61" t="s">
        <v>950</v>
      </c>
    </row>
    <row r="62" spans="1:3" x14ac:dyDescent="0.2">
      <c r="A62">
        <v>2</v>
      </c>
      <c r="B62" t="s">
        <v>137</v>
      </c>
      <c r="C62" t="s">
        <v>951</v>
      </c>
    </row>
    <row r="63" spans="1:3" x14ac:dyDescent="0.2">
      <c r="A63">
        <v>2</v>
      </c>
      <c r="B63" t="s">
        <v>137</v>
      </c>
      <c r="C63" t="s">
        <v>952</v>
      </c>
    </row>
    <row r="64" spans="1:3" x14ac:dyDescent="0.2">
      <c r="A64">
        <v>2</v>
      </c>
      <c r="B64" t="s">
        <v>137</v>
      </c>
      <c r="C64" t="s">
        <v>953</v>
      </c>
    </row>
    <row r="65" spans="1:3" x14ac:dyDescent="0.2">
      <c r="A65">
        <v>2</v>
      </c>
      <c r="B65" t="s">
        <v>137</v>
      </c>
      <c r="C65" t="s">
        <v>718</v>
      </c>
    </row>
    <row r="66" spans="1:3" x14ac:dyDescent="0.2">
      <c r="A66">
        <v>2</v>
      </c>
      <c r="B66" t="s">
        <v>137</v>
      </c>
      <c r="C66" t="s">
        <v>748</v>
      </c>
    </row>
    <row r="67" spans="1:3" x14ac:dyDescent="0.2">
      <c r="A67">
        <v>2</v>
      </c>
      <c r="B67" t="s">
        <v>137</v>
      </c>
      <c r="C67" t="s">
        <v>954</v>
      </c>
    </row>
    <row r="68" spans="1:3" x14ac:dyDescent="0.2">
      <c r="A68">
        <v>2</v>
      </c>
      <c r="B68" t="s">
        <v>137</v>
      </c>
      <c r="C68" t="s">
        <v>955</v>
      </c>
    </row>
    <row r="69" spans="1:3" x14ac:dyDescent="0.2">
      <c r="A69">
        <v>2</v>
      </c>
      <c r="B69" t="s">
        <v>137</v>
      </c>
      <c r="C69" t="s">
        <v>956</v>
      </c>
    </row>
    <row r="70" spans="1:3" x14ac:dyDescent="0.2">
      <c r="A70">
        <v>2</v>
      </c>
      <c r="B70" t="s">
        <v>137</v>
      </c>
      <c r="C70" t="s">
        <v>957</v>
      </c>
    </row>
    <row r="71" spans="1:3" x14ac:dyDescent="0.2">
      <c r="A71">
        <v>3</v>
      </c>
      <c r="B71" t="s">
        <v>970</v>
      </c>
      <c r="C71" t="s">
        <v>958</v>
      </c>
    </row>
    <row r="72" spans="1:3" x14ac:dyDescent="0.2">
      <c r="A72">
        <v>3</v>
      </c>
      <c r="B72" t="s">
        <v>970</v>
      </c>
      <c r="C72" t="s">
        <v>694</v>
      </c>
    </row>
    <row r="73" spans="1:3" x14ac:dyDescent="0.2">
      <c r="A73">
        <v>3</v>
      </c>
      <c r="B73" t="s">
        <v>970</v>
      </c>
      <c r="C73" t="s">
        <v>697</v>
      </c>
    </row>
    <row r="74" spans="1:3" x14ac:dyDescent="0.2">
      <c r="A74">
        <v>3</v>
      </c>
      <c r="B74" t="s">
        <v>970</v>
      </c>
      <c r="C74" t="s">
        <v>959</v>
      </c>
    </row>
    <row r="75" spans="1:3" x14ac:dyDescent="0.2">
      <c r="A75">
        <v>3</v>
      </c>
      <c r="B75" t="s">
        <v>970</v>
      </c>
      <c r="C75" t="s">
        <v>734</v>
      </c>
    </row>
    <row r="76" spans="1:3" x14ac:dyDescent="0.2">
      <c r="A76">
        <v>3</v>
      </c>
      <c r="B76" t="s">
        <v>970</v>
      </c>
      <c r="C76" t="s">
        <v>804</v>
      </c>
    </row>
    <row r="77" spans="1:3" x14ac:dyDescent="0.2">
      <c r="A77">
        <v>4</v>
      </c>
      <c r="B77" t="s">
        <v>971</v>
      </c>
      <c r="C77" t="s">
        <v>960</v>
      </c>
    </row>
    <row r="78" spans="1:3" x14ac:dyDescent="0.2">
      <c r="A78">
        <v>4</v>
      </c>
      <c r="B78" t="s">
        <v>971</v>
      </c>
      <c r="C78" t="s">
        <v>961</v>
      </c>
    </row>
    <row r="79" spans="1:3" x14ac:dyDescent="0.2">
      <c r="A79">
        <v>4</v>
      </c>
      <c r="B79" t="s">
        <v>971</v>
      </c>
      <c r="C79" t="s">
        <v>712</v>
      </c>
    </row>
    <row r="80" spans="1:3" x14ac:dyDescent="0.2">
      <c r="A80">
        <v>4</v>
      </c>
      <c r="B80" t="s">
        <v>971</v>
      </c>
      <c r="C80" t="s">
        <v>962</v>
      </c>
    </row>
    <row r="81" spans="1:3" x14ac:dyDescent="0.2">
      <c r="A81">
        <v>4</v>
      </c>
      <c r="B81" t="s">
        <v>971</v>
      </c>
      <c r="C81" t="s">
        <v>747</v>
      </c>
    </row>
    <row r="82" spans="1:3" x14ac:dyDescent="0.2">
      <c r="A82">
        <v>5</v>
      </c>
      <c r="B82" t="s">
        <v>972</v>
      </c>
      <c r="C82" t="s">
        <v>963</v>
      </c>
    </row>
    <row r="83" spans="1:3" x14ac:dyDescent="0.2">
      <c r="A83">
        <v>5</v>
      </c>
      <c r="B83" t="s">
        <v>972</v>
      </c>
      <c r="C83" t="s">
        <v>964</v>
      </c>
    </row>
    <row r="84" spans="1:3" x14ac:dyDescent="0.2">
      <c r="A84">
        <v>5</v>
      </c>
      <c r="B84" t="s">
        <v>972</v>
      </c>
      <c r="C84" t="s">
        <v>965</v>
      </c>
    </row>
    <row r="85" spans="1:3" x14ac:dyDescent="0.2">
      <c r="A85">
        <v>5</v>
      </c>
      <c r="B85" t="s">
        <v>972</v>
      </c>
      <c r="C85" t="s">
        <v>966</v>
      </c>
    </row>
    <row r="86" spans="1:3" x14ac:dyDescent="0.2">
      <c r="A86">
        <v>5</v>
      </c>
      <c r="B86" t="s">
        <v>972</v>
      </c>
      <c r="C86" t="s">
        <v>766</v>
      </c>
    </row>
  </sheetData>
  <hyperlinks>
    <hyperlink ref="A3" location="Contents!A1" display="Return to Contents" xr:uid="{1108D4C5-1D24-46E2-A565-DDA1886E4336}"/>
  </hyperlink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>
    <pageSetUpPr fitToPage="1"/>
  </sheetPr>
  <dimension ref="A2:Q103"/>
  <sheetViews>
    <sheetView zoomScaleNormal="100" workbookViewId="0"/>
  </sheetViews>
  <sheetFormatPr defaultColWidth="9.28515625" defaultRowHeight="12.75" x14ac:dyDescent="0.2"/>
  <cols>
    <col min="1" max="1" width="9.28515625" style="76"/>
    <col min="2" max="2" width="15.5703125" style="76" customWidth="1"/>
    <col min="3" max="15" width="9.28515625" style="76"/>
    <col min="16" max="16" width="20.5703125" style="76" customWidth="1"/>
    <col min="17" max="17" width="14.7109375" style="76" customWidth="1"/>
    <col min="18" max="16384" width="9.28515625" style="76"/>
  </cols>
  <sheetData>
    <row r="2" spans="1:17" ht="15.75" x14ac:dyDescent="0.25">
      <c r="A2" s="31" t="s">
        <v>977</v>
      </c>
    </row>
    <row r="3" spans="1:17" x14ac:dyDescent="0.2">
      <c r="A3" s="16" t="s">
        <v>16</v>
      </c>
    </row>
    <row r="4" spans="1:17" x14ac:dyDescent="0.2">
      <c r="A4" s="251"/>
      <c r="B4" s="251"/>
      <c r="C4" s="251"/>
      <c r="D4" s="251"/>
      <c r="E4" s="251"/>
      <c r="F4" s="251"/>
      <c r="G4" s="251"/>
      <c r="H4" s="251"/>
      <c r="I4" s="251"/>
      <c r="J4" s="251"/>
    </row>
    <row r="5" spans="1:17" x14ac:dyDescent="0.2">
      <c r="A5" s="251"/>
      <c r="B5" s="251"/>
      <c r="C5" s="251"/>
      <c r="D5" s="251"/>
      <c r="E5" s="251"/>
      <c r="F5" s="251"/>
      <c r="G5" s="251"/>
      <c r="H5" s="251"/>
      <c r="I5" s="251"/>
      <c r="J5" s="251"/>
      <c r="L5" s="99"/>
      <c r="P5" s="472" t="s">
        <v>343</v>
      </c>
      <c r="Q5" s="473"/>
    </row>
    <row r="6" spans="1:17" x14ac:dyDescent="0.2">
      <c r="A6" s="251"/>
      <c r="B6" s="251"/>
      <c r="C6" s="251"/>
      <c r="D6" s="251"/>
      <c r="E6" s="251"/>
      <c r="F6" s="251"/>
      <c r="G6" s="251"/>
      <c r="H6" s="251"/>
      <c r="I6" s="251"/>
      <c r="J6" s="251"/>
      <c r="L6" s="99"/>
      <c r="P6" s="165" t="s">
        <v>18</v>
      </c>
      <c r="Q6" s="166" t="s">
        <v>303</v>
      </c>
    </row>
    <row r="7" spans="1:17" x14ac:dyDescent="0.2">
      <c r="A7" s="251"/>
      <c r="B7" s="251"/>
      <c r="C7" s="251"/>
      <c r="D7" s="251"/>
      <c r="E7" s="251"/>
      <c r="F7" s="251"/>
      <c r="G7" s="251"/>
      <c r="H7" s="251"/>
      <c r="I7" s="251"/>
      <c r="J7" s="251"/>
      <c r="P7" s="167" t="s">
        <v>19</v>
      </c>
      <c r="Q7" s="144"/>
    </row>
    <row r="8" spans="1:17" x14ac:dyDescent="0.2">
      <c r="A8" s="251"/>
      <c r="B8" s="251"/>
      <c r="C8" s="251"/>
      <c r="D8" s="251"/>
      <c r="E8" s="251"/>
      <c r="F8" s="251"/>
      <c r="G8" s="251"/>
      <c r="H8" s="251"/>
      <c r="I8" s="251"/>
      <c r="J8" s="251"/>
      <c r="P8" s="167" t="s">
        <v>20</v>
      </c>
      <c r="Q8" s="144" t="s">
        <v>304</v>
      </c>
    </row>
    <row r="9" spans="1:17" x14ac:dyDescent="0.2">
      <c r="A9" s="251"/>
      <c r="B9" s="251"/>
      <c r="C9" s="251"/>
      <c r="D9" s="251"/>
      <c r="E9" s="251"/>
      <c r="F9" s="251"/>
      <c r="G9" s="251"/>
      <c r="H9" s="251"/>
      <c r="I9" s="251"/>
      <c r="J9" s="251"/>
      <c r="P9" s="167" t="s">
        <v>21</v>
      </c>
      <c r="Q9" s="144" t="s">
        <v>305</v>
      </c>
    </row>
    <row r="10" spans="1:17" x14ac:dyDescent="0.2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P10" s="167" t="s">
        <v>22</v>
      </c>
      <c r="Q10" s="144" t="s">
        <v>306</v>
      </c>
    </row>
    <row r="11" spans="1:17" x14ac:dyDescent="0.2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P11" s="168" t="s">
        <v>302</v>
      </c>
      <c r="Q11" s="144"/>
    </row>
    <row r="12" spans="1:17" x14ac:dyDescent="0.2">
      <c r="A12" s="251"/>
      <c r="B12" s="251"/>
      <c r="C12" s="251"/>
      <c r="D12" s="251"/>
      <c r="E12" s="251"/>
      <c r="F12" s="251"/>
      <c r="G12" s="251"/>
      <c r="H12" s="251"/>
      <c r="I12" s="251"/>
      <c r="J12" s="251"/>
      <c r="P12" s="167" t="s">
        <v>25</v>
      </c>
      <c r="Q12" s="144" t="s">
        <v>307</v>
      </c>
    </row>
    <row r="13" spans="1:17" x14ac:dyDescent="0.2">
      <c r="A13" s="251"/>
      <c r="B13" s="251"/>
      <c r="C13" s="251"/>
      <c r="D13" s="251"/>
      <c r="E13" s="251"/>
      <c r="F13" s="251"/>
      <c r="G13" s="251"/>
      <c r="H13" s="251"/>
      <c r="I13" s="251"/>
      <c r="J13" s="251"/>
      <c r="P13" s="167" t="s">
        <v>23</v>
      </c>
      <c r="Q13" s="144" t="s">
        <v>308</v>
      </c>
    </row>
    <row r="14" spans="1:17" x14ac:dyDescent="0.2">
      <c r="A14" s="251"/>
      <c r="B14" s="251"/>
      <c r="C14" s="251"/>
      <c r="D14" s="251"/>
      <c r="E14" s="251"/>
      <c r="F14" s="251"/>
      <c r="G14" s="251"/>
      <c r="H14" s="251"/>
      <c r="I14" s="251"/>
      <c r="J14" s="251"/>
      <c r="P14" s="167" t="s">
        <v>24</v>
      </c>
      <c r="Q14" s="144" t="s">
        <v>309</v>
      </c>
    </row>
    <row r="15" spans="1:17" x14ac:dyDescent="0.2">
      <c r="A15" s="251"/>
      <c r="B15" s="251"/>
      <c r="C15" s="251"/>
      <c r="D15" s="251"/>
      <c r="E15" s="251"/>
      <c r="F15" s="251"/>
      <c r="G15" s="251"/>
      <c r="H15" s="251"/>
      <c r="I15" s="251"/>
      <c r="J15" s="251"/>
      <c r="P15" s="167" t="s">
        <v>33</v>
      </c>
      <c r="Q15" s="144" t="s">
        <v>310</v>
      </c>
    </row>
    <row r="16" spans="1:17" x14ac:dyDescent="0.2">
      <c r="A16" s="251"/>
      <c r="B16" s="251"/>
      <c r="C16" s="251"/>
      <c r="D16" s="251"/>
      <c r="E16" s="251"/>
      <c r="F16" s="251"/>
      <c r="G16" s="251"/>
      <c r="H16" s="251"/>
      <c r="I16" s="251"/>
      <c r="J16" s="251"/>
      <c r="P16" s="167" t="s">
        <v>26</v>
      </c>
      <c r="Q16" s="144"/>
    </row>
    <row r="17" spans="1:17" x14ac:dyDescent="0.2">
      <c r="A17" s="251"/>
      <c r="B17" s="251"/>
      <c r="C17" s="251"/>
      <c r="D17" s="251"/>
      <c r="E17" s="251"/>
      <c r="F17" s="251"/>
      <c r="G17" s="251"/>
      <c r="H17" s="251"/>
      <c r="I17" s="251"/>
      <c r="J17" s="251"/>
      <c r="P17" s="167" t="s">
        <v>27</v>
      </c>
      <c r="Q17" s="144" t="s">
        <v>311</v>
      </c>
    </row>
    <row r="18" spans="1:17" x14ac:dyDescent="0.2">
      <c r="A18" s="251"/>
      <c r="B18" s="251"/>
      <c r="C18" s="251"/>
      <c r="D18" s="251"/>
      <c r="E18" s="251"/>
      <c r="F18" s="251"/>
      <c r="G18" s="251"/>
      <c r="H18" s="251"/>
      <c r="I18" s="251"/>
      <c r="J18" s="251"/>
      <c r="P18" s="167" t="s">
        <v>28</v>
      </c>
      <c r="Q18" s="144" t="s">
        <v>312</v>
      </c>
    </row>
    <row r="19" spans="1:17" x14ac:dyDescent="0.2">
      <c r="A19" s="251"/>
      <c r="B19" s="251"/>
      <c r="C19" s="251"/>
      <c r="D19" s="251"/>
      <c r="E19" s="251"/>
      <c r="F19" s="251"/>
      <c r="G19" s="251"/>
      <c r="H19" s="251"/>
      <c r="I19" s="251"/>
      <c r="J19" s="251"/>
      <c r="P19" s="167" t="s">
        <v>29</v>
      </c>
      <c r="Q19" s="144" t="s">
        <v>313</v>
      </c>
    </row>
    <row r="20" spans="1:17" x14ac:dyDescent="0.2">
      <c r="A20" s="251"/>
      <c r="B20" s="251"/>
      <c r="C20" s="251"/>
      <c r="D20" s="251"/>
      <c r="E20" s="251"/>
      <c r="F20" s="251"/>
      <c r="G20" s="251"/>
      <c r="H20" s="251"/>
      <c r="I20" s="251"/>
      <c r="J20" s="251"/>
      <c r="P20" s="167" t="s">
        <v>30</v>
      </c>
      <c r="Q20" s="144" t="s">
        <v>314</v>
      </c>
    </row>
    <row r="21" spans="1:17" x14ac:dyDescent="0.2">
      <c r="A21" s="251"/>
      <c r="B21" s="251"/>
      <c r="C21" s="251"/>
      <c r="D21" s="251"/>
      <c r="E21" s="251"/>
      <c r="F21" s="251"/>
      <c r="G21" s="251"/>
      <c r="H21" s="251"/>
      <c r="I21" s="251"/>
      <c r="J21" s="251"/>
      <c r="P21" s="167" t="s">
        <v>31</v>
      </c>
      <c r="Q21" s="144"/>
    </row>
    <row r="22" spans="1:17" x14ac:dyDescent="0.2">
      <c r="A22" s="251"/>
      <c r="B22" s="251"/>
      <c r="C22" s="251"/>
      <c r="D22" s="251"/>
      <c r="E22" s="251"/>
      <c r="F22" s="251"/>
      <c r="G22" s="251"/>
      <c r="H22" s="251"/>
      <c r="I22" s="251"/>
      <c r="J22" s="251"/>
      <c r="P22" s="169" t="s">
        <v>32</v>
      </c>
      <c r="Q22" s="145" t="s">
        <v>292</v>
      </c>
    </row>
    <row r="23" spans="1:17" x14ac:dyDescent="0.2">
      <c r="A23" s="251"/>
      <c r="B23" s="251"/>
      <c r="C23" s="251"/>
      <c r="D23" s="251"/>
      <c r="E23" s="251"/>
      <c r="F23" s="251"/>
      <c r="G23" s="251"/>
      <c r="H23" s="251"/>
      <c r="I23" s="251"/>
      <c r="J23" s="251"/>
    </row>
    <row r="24" spans="1:17" x14ac:dyDescent="0.2">
      <c r="A24" s="251"/>
      <c r="B24" s="251"/>
      <c r="C24" s="251"/>
      <c r="D24" s="251"/>
      <c r="E24" s="251"/>
      <c r="F24" s="251"/>
      <c r="G24" s="251"/>
      <c r="H24" s="251"/>
      <c r="I24" s="251"/>
      <c r="J24" s="251"/>
    </row>
    <row r="25" spans="1:17" x14ac:dyDescent="0.2">
      <c r="A25" s="251"/>
      <c r="B25" s="251"/>
      <c r="C25" s="251"/>
      <c r="D25" s="251"/>
      <c r="E25" s="251"/>
      <c r="F25" s="251"/>
      <c r="G25" s="251"/>
      <c r="H25" s="251"/>
      <c r="I25" s="251"/>
      <c r="J25" s="251"/>
    </row>
    <row r="26" spans="1:17" x14ac:dyDescent="0.2">
      <c r="B26" s="126"/>
      <c r="C26" s="129"/>
      <c r="D26" s="471" t="s">
        <v>475</v>
      </c>
      <c r="E26" s="471"/>
      <c r="F26" s="471"/>
      <c r="G26" s="471"/>
      <c r="H26" s="127"/>
      <c r="I26" s="128" t="s">
        <v>474</v>
      </c>
      <c r="J26" s="195"/>
      <c r="K26" s="128"/>
      <c r="L26" s="128"/>
    </row>
    <row r="27" spans="1:17" x14ac:dyDescent="0.2">
      <c r="B27" s="129" t="s">
        <v>17</v>
      </c>
      <c r="C27" s="129">
        <v>2021</v>
      </c>
      <c r="D27" s="129">
        <v>2022</v>
      </c>
      <c r="E27" s="129">
        <v>2023</v>
      </c>
      <c r="F27" s="129">
        <v>2024</v>
      </c>
      <c r="G27" s="129">
        <v>2025</v>
      </c>
      <c r="H27" s="129"/>
      <c r="I27" s="129">
        <v>2022</v>
      </c>
      <c r="J27" s="129">
        <v>2023</v>
      </c>
      <c r="K27" s="129">
        <v>2024</v>
      </c>
      <c r="L27" s="129">
        <v>2025</v>
      </c>
    </row>
    <row r="28" spans="1:17" x14ac:dyDescent="0.2">
      <c r="B28" s="130" t="s">
        <v>18</v>
      </c>
      <c r="C28" s="124">
        <v>30.414118903999999</v>
      </c>
      <c r="D28" s="124">
        <v>32.861721369999998</v>
      </c>
      <c r="E28" s="124">
        <v>32.173824109999998</v>
      </c>
      <c r="F28" s="124">
        <v>32.070230174999999</v>
      </c>
      <c r="G28" s="124">
        <v>32.229212419</v>
      </c>
      <c r="H28" s="131"/>
      <c r="I28" s="132">
        <f>D28-C28</f>
        <v>2.4476024659999993</v>
      </c>
      <c r="J28" s="132">
        <f>E28-D28</f>
        <v>-0.68789725999999973</v>
      </c>
      <c r="K28" s="132">
        <f>F28-E28</f>
        <v>-0.10359393499999925</v>
      </c>
      <c r="L28" s="132">
        <f>G28-F28</f>
        <v>0.15898224400000061</v>
      </c>
    </row>
    <row r="29" spans="1:17" x14ac:dyDescent="0.2">
      <c r="B29" s="130" t="s">
        <v>19</v>
      </c>
      <c r="C29" s="131">
        <f>SUM(C30:C32)</f>
        <v>26.5417242959</v>
      </c>
      <c r="D29" s="131">
        <f>SUM(D30:D32)</f>
        <v>28.1054902461</v>
      </c>
      <c r="E29" s="131">
        <f>SUM(E30:E32)</f>
        <v>29.851090155800001</v>
      </c>
      <c r="F29" s="131">
        <f>SUM(F30:F32)</f>
        <v>30.708748084</v>
      </c>
      <c r="G29" s="131">
        <f>SUM(G30:G32)</f>
        <v>31.441345594200001</v>
      </c>
      <c r="H29" s="131"/>
      <c r="I29" s="132">
        <f t="shared" ref="I29:L44" si="0">D29-C29</f>
        <v>1.5637659502000005</v>
      </c>
      <c r="J29" s="132">
        <f t="shared" si="0"/>
        <v>1.745599909700001</v>
      </c>
      <c r="K29" s="132">
        <f t="shared" si="0"/>
        <v>0.85765792819999831</v>
      </c>
      <c r="L29" s="132">
        <f t="shared" si="0"/>
        <v>0.73259751020000152</v>
      </c>
    </row>
    <row r="30" spans="1:17" x14ac:dyDescent="0.2">
      <c r="B30" s="130" t="s">
        <v>20</v>
      </c>
      <c r="C30" s="124">
        <v>5.5373723288000001</v>
      </c>
      <c r="D30" s="124">
        <v>5.6932887671000003</v>
      </c>
      <c r="E30" s="124">
        <v>5.7593008219000001</v>
      </c>
      <c r="F30" s="124">
        <v>6.0372069408</v>
      </c>
      <c r="G30" s="124">
        <v>6.4226195550999998</v>
      </c>
      <c r="H30" s="131"/>
      <c r="I30" s="132">
        <f t="shared" si="0"/>
        <v>0.15591643830000024</v>
      </c>
      <c r="J30" s="132">
        <f t="shared" si="0"/>
        <v>6.6012054799999831E-2</v>
      </c>
      <c r="K30" s="132">
        <f t="shared" si="0"/>
        <v>0.27790611889999983</v>
      </c>
      <c r="L30" s="132">
        <f t="shared" si="0"/>
        <v>0.38541261429999985</v>
      </c>
    </row>
    <row r="31" spans="1:17" x14ac:dyDescent="0.2">
      <c r="B31" s="130" t="s">
        <v>21</v>
      </c>
      <c r="C31" s="124">
        <v>1.9689391781000001</v>
      </c>
      <c r="D31" s="124">
        <v>2.0298704110000001</v>
      </c>
      <c r="E31" s="124">
        <v>2.1192210959</v>
      </c>
      <c r="F31" s="124">
        <v>2.0185299362000002</v>
      </c>
      <c r="G31" s="124">
        <v>1.9388369781000001</v>
      </c>
      <c r="H31" s="131"/>
      <c r="I31" s="132">
        <f t="shared" si="0"/>
        <v>6.0931232900000021E-2</v>
      </c>
      <c r="J31" s="132">
        <f t="shared" si="0"/>
        <v>8.9350684899999866E-2</v>
      </c>
      <c r="K31" s="132">
        <f t="shared" si="0"/>
        <v>-0.10069115969999975</v>
      </c>
      <c r="L31" s="132">
        <f t="shared" si="0"/>
        <v>-7.96929581000001E-2</v>
      </c>
    </row>
    <row r="32" spans="1:17" x14ac:dyDescent="0.2">
      <c r="B32" s="130" t="s">
        <v>22</v>
      </c>
      <c r="C32" s="124">
        <v>19.035412788999999</v>
      </c>
      <c r="D32" s="124">
        <v>20.382331067999999</v>
      </c>
      <c r="E32" s="124">
        <v>21.972568238000001</v>
      </c>
      <c r="F32" s="124">
        <v>22.653011206999999</v>
      </c>
      <c r="G32" s="124">
        <v>23.079889060999999</v>
      </c>
      <c r="H32" s="131"/>
      <c r="I32" s="132">
        <f t="shared" si="0"/>
        <v>1.3469182790000005</v>
      </c>
      <c r="J32" s="132">
        <f t="shared" si="0"/>
        <v>1.5902371700000018</v>
      </c>
      <c r="K32" s="132">
        <f t="shared" si="0"/>
        <v>0.68044296899999779</v>
      </c>
      <c r="L32" s="132">
        <f t="shared" si="0"/>
        <v>0.42687785400000067</v>
      </c>
    </row>
    <row r="33" spans="2:12" x14ac:dyDescent="0.2">
      <c r="B33" s="132" t="s">
        <v>302</v>
      </c>
      <c r="C33" s="131">
        <f>SUM(C34:C37)</f>
        <v>13.609047671519999</v>
      </c>
      <c r="D33" s="131">
        <f>SUM(D34:D37)</f>
        <v>13.730218904399997</v>
      </c>
      <c r="E33" s="131">
        <f>SUM(E34:E37)</f>
        <v>13.761402466189999</v>
      </c>
      <c r="F33" s="131">
        <f>SUM(F34:F37)</f>
        <v>13.30344297489</v>
      </c>
      <c r="G33" s="131">
        <f>SUM(G34:G37)</f>
        <v>13.31349635538</v>
      </c>
      <c r="H33" s="131"/>
      <c r="I33" s="132">
        <f t="shared" si="0"/>
        <v>0.12117123287999831</v>
      </c>
      <c r="J33" s="132">
        <f t="shared" si="0"/>
        <v>3.118356179000159E-2</v>
      </c>
      <c r="K33" s="132">
        <f t="shared" si="0"/>
        <v>-0.45795949129999869</v>
      </c>
      <c r="L33" s="132">
        <f t="shared" si="0"/>
        <v>1.0053380489999597E-2</v>
      </c>
    </row>
    <row r="34" spans="2:12" x14ac:dyDescent="0.2">
      <c r="B34" s="130" t="s">
        <v>25</v>
      </c>
      <c r="C34" s="124">
        <v>10.776593151</v>
      </c>
      <c r="D34" s="124">
        <v>10.973602465999999</v>
      </c>
      <c r="E34" s="124">
        <v>10.906653972999999</v>
      </c>
      <c r="F34" s="124">
        <v>10.533822795000001</v>
      </c>
      <c r="G34" s="124">
        <v>10.468170275</v>
      </c>
      <c r="H34" s="131"/>
      <c r="I34" s="132">
        <f t="shared" si="0"/>
        <v>0.19700931499999896</v>
      </c>
      <c r="J34" s="132">
        <f>E34-D34</f>
        <v>-6.6948492999999942E-2</v>
      </c>
      <c r="K34" s="132">
        <f>F34-E34</f>
        <v>-0.37283117799999843</v>
      </c>
      <c r="L34" s="132">
        <f>G34-F34</f>
        <v>-6.5652520000000436E-2</v>
      </c>
    </row>
    <row r="35" spans="2:12" x14ac:dyDescent="0.2">
      <c r="B35" s="130" t="s">
        <v>23</v>
      </c>
      <c r="C35" s="124">
        <v>0.71652273973000002</v>
      </c>
      <c r="D35" s="124">
        <v>0.6726169863</v>
      </c>
      <c r="E35" s="124">
        <v>0.62296958903999999</v>
      </c>
      <c r="F35" s="124">
        <v>0.59529309842</v>
      </c>
      <c r="G35" s="124">
        <v>0.62923347662999995</v>
      </c>
      <c r="H35" s="131"/>
      <c r="I35" s="132">
        <f t="shared" si="0"/>
        <v>-4.3905753430000027E-2</v>
      </c>
      <c r="J35" s="132">
        <f t="shared" si="0"/>
        <v>-4.9647397260000004E-2</v>
      </c>
      <c r="K35" s="132">
        <f t="shared" si="0"/>
        <v>-2.7676490619999994E-2</v>
      </c>
      <c r="L35" s="132">
        <f t="shared" si="0"/>
        <v>3.3940378209999955E-2</v>
      </c>
    </row>
    <row r="36" spans="2:12" x14ac:dyDescent="0.2">
      <c r="B36" s="130" t="s">
        <v>24</v>
      </c>
      <c r="C36" s="124">
        <v>1.8633736986</v>
      </c>
      <c r="D36" s="124">
        <v>1.8291994520999999</v>
      </c>
      <c r="E36" s="124">
        <v>1.9572704110000001</v>
      </c>
      <c r="F36" s="124">
        <v>1.8997976053000001</v>
      </c>
      <c r="G36" s="124">
        <v>1.9415238095</v>
      </c>
      <c r="H36" s="131"/>
      <c r="I36" s="132">
        <f t="shared" si="0"/>
        <v>-3.4174246500000116E-2</v>
      </c>
      <c r="J36" s="132">
        <f t="shared" si="0"/>
        <v>0.1280709589000002</v>
      </c>
      <c r="K36" s="132">
        <f t="shared" si="0"/>
        <v>-5.7472805700000018E-2</v>
      </c>
      <c r="L36" s="132">
        <f t="shared" si="0"/>
        <v>4.172620419999995E-2</v>
      </c>
    </row>
    <row r="37" spans="2:12" x14ac:dyDescent="0.2">
      <c r="B37" s="130" t="s">
        <v>33</v>
      </c>
      <c r="C37" s="124">
        <v>0.25255808218999998</v>
      </c>
      <c r="D37" s="124">
        <v>0.25480000000000003</v>
      </c>
      <c r="E37" s="124">
        <v>0.27450849314999998</v>
      </c>
      <c r="F37" s="124">
        <v>0.27452947617000001</v>
      </c>
      <c r="G37" s="124">
        <v>0.27456879425000003</v>
      </c>
      <c r="H37" s="131"/>
      <c r="I37" s="132">
        <f t="shared" si="0"/>
        <v>2.2419178100000492E-3</v>
      </c>
      <c r="J37" s="132">
        <f t="shared" si="0"/>
        <v>1.9708493149999951E-2</v>
      </c>
      <c r="K37" s="132">
        <f t="shared" si="0"/>
        <v>2.0983020000031605E-5</v>
      </c>
      <c r="L37" s="132">
        <f t="shared" si="0"/>
        <v>3.9318080000017019E-5</v>
      </c>
    </row>
    <row r="38" spans="2:12" x14ac:dyDescent="0.2">
      <c r="B38" s="130" t="s">
        <v>26</v>
      </c>
      <c r="C38" s="131">
        <f>SUM(C39:C42)</f>
        <v>5.5220778082000006</v>
      </c>
      <c r="D38" s="131">
        <f>SUM(D39:D42)</f>
        <v>5.7282364383200006</v>
      </c>
      <c r="E38" s="131">
        <f>SUM(E39:E42)</f>
        <v>6.2377890410699992</v>
      </c>
      <c r="F38" s="131">
        <f>SUM(F39:F42)</f>
        <v>6.3541137399400007</v>
      </c>
      <c r="G38" s="131">
        <f>SUM(G39:G42)</f>
        <v>6.5316305223899995</v>
      </c>
      <c r="H38" s="131"/>
      <c r="I38" s="132">
        <f t="shared" si="0"/>
        <v>0.20615863012000002</v>
      </c>
      <c r="J38" s="132">
        <f t="shared" si="0"/>
        <v>0.50955260274999858</v>
      </c>
      <c r="K38" s="132">
        <f t="shared" si="0"/>
        <v>0.11632469887000152</v>
      </c>
      <c r="L38" s="132">
        <f t="shared" si="0"/>
        <v>0.1775167824499988</v>
      </c>
    </row>
    <row r="39" spans="2:12" x14ac:dyDescent="0.2">
      <c r="B39" s="130" t="s">
        <v>27</v>
      </c>
      <c r="C39" s="124">
        <v>0.70830438356000003</v>
      </c>
      <c r="D39" s="124">
        <v>0.78696465753</v>
      </c>
      <c r="E39" s="124">
        <v>0.81886520547999997</v>
      </c>
      <c r="F39" s="124">
        <v>0.88190315948999998</v>
      </c>
      <c r="G39" s="124">
        <v>0.91794449538</v>
      </c>
      <c r="H39" s="131"/>
      <c r="I39" s="132">
        <f t="shared" si="0"/>
        <v>7.8660273969999972E-2</v>
      </c>
      <c r="J39" s="132">
        <f t="shared" si="0"/>
        <v>3.1900547949999969E-2</v>
      </c>
      <c r="K39" s="132">
        <f t="shared" si="0"/>
        <v>6.3037954010000008E-2</v>
      </c>
      <c r="L39" s="132">
        <f t="shared" si="0"/>
        <v>3.6041335890000026E-2</v>
      </c>
    </row>
    <row r="40" spans="2:12" x14ac:dyDescent="0.2">
      <c r="B40" s="130" t="s">
        <v>28</v>
      </c>
      <c r="C40" s="124">
        <v>3.6893498629999999</v>
      </c>
      <c r="D40" s="124">
        <v>3.8100756163999998</v>
      </c>
      <c r="E40" s="124">
        <v>4.2815887670999997</v>
      </c>
      <c r="F40" s="124">
        <v>4.3424235121999999</v>
      </c>
      <c r="G40" s="124">
        <v>4.5219285589</v>
      </c>
      <c r="H40" s="131"/>
      <c r="I40" s="132">
        <f t="shared" si="0"/>
        <v>0.12072575339999991</v>
      </c>
      <c r="J40" s="132">
        <f t="shared" si="0"/>
        <v>0.47151315069999988</v>
      </c>
      <c r="K40" s="132">
        <f t="shared" si="0"/>
        <v>6.0834745100000198E-2</v>
      </c>
      <c r="L40" s="132">
        <f t="shared" si="0"/>
        <v>0.17950504670000011</v>
      </c>
    </row>
    <row r="41" spans="2:12" x14ac:dyDescent="0.2">
      <c r="B41" s="130" t="s">
        <v>29</v>
      </c>
      <c r="C41" s="124">
        <v>0.76742465753</v>
      </c>
      <c r="D41" s="124">
        <v>0.78491863013999996</v>
      </c>
      <c r="E41" s="124">
        <v>0.80797698630000003</v>
      </c>
      <c r="F41" s="124">
        <v>0.80352376330999997</v>
      </c>
      <c r="G41" s="124">
        <v>0.78111085324999996</v>
      </c>
      <c r="H41" s="131"/>
      <c r="I41" s="132">
        <f t="shared" si="0"/>
        <v>1.7493972609999964E-2</v>
      </c>
      <c r="J41" s="132">
        <f t="shared" si="0"/>
        <v>2.3058356160000071E-2</v>
      </c>
      <c r="K41" s="132">
        <f t="shared" si="0"/>
        <v>-4.4532229900000608E-3</v>
      </c>
      <c r="L41" s="132">
        <f t="shared" si="0"/>
        <v>-2.2412910060000013E-2</v>
      </c>
    </row>
    <row r="42" spans="2:12" x14ac:dyDescent="0.2">
      <c r="B42" s="130" t="s">
        <v>30</v>
      </c>
      <c r="C42" s="124">
        <v>0.35699890411000001</v>
      </c>
      <c r="D42" s="124">
        <v>0.34627753425000002</v>
      </c>
      <c r="E42" s="124">
        <v>0.32935808219000001</v>
      </c>
      <c r="F42" s="124">
        <v>0.32626330494</v>
      </c>
      <c r="G42" s="124">
        <v>0.31064661486</v>
      </c>
      <c r="H42" s="131"/>
      <c r="I42" s="132">
        <f t="shared" si="0"/>
        <v>-1.0721369859999996E-2</v>
      </c>
      <c r="J42" s="132">
        <f t="shared" si="0"/>
        <v>-1.6919452060000006E-2</v>
      </c>
      <c r="K42" s="132">
        <f t="shared" si="0"/>
        <v>-3.0947772500000137E-3</v>
      </c>
      <c r="L42" s="132">
        <f t="shared" si="0"/>
        <v>-1.5616690079999995E-2</v>
      </c>
    </row>
    <row r="43" spans="2:12" x14ac:dyDescent="0.2">
      <c r="B43" s="130" t="s">
        <v>31</v>
      </c>
      <c r="C43" s="131">
        <f>C44-C28-C29-C33-C38</f>
        <v>19.626648950380002</v>
      </c>
      <c r="D43" s="131">
        <f>D44-D28-D29-D33-D38</f>
        <v>19.746390931180006</v>
      </c>
      <c r="E43" s="131">
        <f>E44-E28-E29-E33-E38</f>
        <v>19.994406846939999</v>
      </c>
      <c r="F43" s="131">
        <f>F44-F28-F29-F33-F38</f>
        <v>20.157844866170009</v>
      </c>
      <c r="G43" s="131">
        <f>G44-G28-G29-G33-G38</f>
        <v>20.727978839029987</v>
      </c>
      <c r="H43" s="131"/>
      <c r="I43" s="132">
        <f t="shared" si="0"/>
        <v>0.1197419808000042</v>
      </c>
      <c r="J43" s="132">
        <f t="shared" ref="J43:L44" si="1">E43-D43</f>
        <v>0.24801591575999282</v>
      </c>
      <c r="K43" s="132">
        <f t="shared" si="1"/>
        <v>0.16343801923001067</v>
      </c>
      <c r="L43" s="132">
        <f t="shared" si="1"/>
        <v>0.57013397285997769</v>
      </c>
    </row>
    <row r="44" spans="2:12" x14ac:dyDescent="0.2">
      <c r="B44" s="133" t="s">
        <v>32</v>
      </c>
      <c r="C44" s="135">
        <v>95.713617630000002</v>
      </c>
      <c r="D44" s="135">
        <v>100.17205789</v>
      </c>
      <c r="E44" s="135">
        <v>102.01851262</v>
      </c>
      <c r="F44" s="135">
        <v>102.59437984</v>
      </c>
      <c r="G44" s="135">
        <v>104.24366372999999</v>
      </c>
      <c r="H44" s="134"/>
      <c r="I44" s="157">
        <f t="shared" si="0"/>
        <v>4.4584402600000033</v>
      </c>
      <c r="J44" s="157">
        <f t="shared" si="1"/>
        <v>1.8464547299999907</v>
      </c>
      <c r="K44" s="157">
        <f t="shared" si="1"/>
        <v>0.57586722000000634</v>
      </c>
      <c r="L44" s="157">
        <f t="shared" si="1"/>
        <v>1.6492838899999924</v>
      </c>
    </row>
    <row r="45" spans="2:12" x14ac:dyDescent="0.2">
      <c r="B45" s="130"/>
      <c r="C45" s="124"/>
      <c r="D45" s="124"/>
      <c r="E45" s="124"/>
      <c r="H45" s="131"/>
      <c r="I45" s="131"/>
      <c r="J45" s="131"/>
      <c r="K45" s="131"/>
      <c r="L45" s="131"/>
    </row>
    <row r="46" spans="2:12" x14ac:dyDescent="0.2">
      <c r="B46" s="278" t="s">
        <v>1007</v>
      </c>
    </row>
    <row r="47" spans="2:12" x14ac:dyDescent="0.2">
      <c r="B47" s="278"/>
    </row>
    <row r="48" spans="2:12" x14ac:dyDescent="0.2">
      <c r="B48" s="278"/>
    </row>
    <row r="49" spans="1:6" ht="25.5" x14ac:dyDescent="0.2">
      <c r="A49" s="119"/>
      <c r="B49" s="119"/>
      <c r="C49" s="361" t="s">
        <v>448</v>
      </c>
      <c r="D49" s="361" t="s">
        <v>449</v>
      </c>
      <c r="E49" s="404" t="s">
        <v>222</v>
      </c>
      <c r="F49" s="404" t="s">
        <v>457</v>
      </c>
    </row>
    <row r="50" spans="1:6" ht="15" x14ac:dyDescent="0.25">
      <c r="A50" s="21">
        <f>+YEAR(B50)</f>
        <v>2022</v>
      </c>
      <c r="B50" s="105">
        <v>44562</v>
      </c>
      <c r="C50" s="106">
        <v>98.240221704999996</v>
      </c>
      <c r="D50" s="80" t="e">
        <v>#N/A</v>
      </c>
      <c r="E50" s="107"/>
      <c r="F50" s="403">
        <v>98.240221704999996</v>
      </c>
    </row>
    <row r="51" spans="1:6" ht="15" x14ac:dyDescent="0.25">
      <c r="A51" s="21">
        <f t="shared" ref="A51:A91" si="2">+YEAR(B51)</f>
        <v>2022</v>
      </c>
      <c r="B51" s="105">
        <v>44593</v>
      </c>
      <c r="C51" s="106">
        <v>99.199163532</v>
      </c>
      <c r="D51" s="80" t="e">
        <v>#N/A</v>
      </c>
      <c r="E51" s="114">
        <f t="shared" ref="E51:E60" si="3">AVERAGEIF($A$34:$A$97,A51,$F$34:$F$97)</f>
        <v>100.16758667875</v>
      </c>
      <c r="F51" s="403">
        <v>99.199163532</v>
      </c>
    </row>
    <row r="52" spans="1:6" ht="15" x14ac:dyDescent="0.25">
      <c r="A52" s="21">
        <f t="shared" si="2"/>
        <v>2022</v>
      </c>
      <c r="B52" s="105">
        <v>44621</v>
      </c>
      <c r="C52" s="106">
        <v>99.711064051999998</v>
      </c>
      <c r="D52" s="80" t="e">
        <v>#N/A</v>
      </c>
      <c r="E52" s="114">
        <f t="shared" si="3"/>
        <v>100.16758667875</v>
      </c>
      <c r="F52" s="403">
        <v>99.711064051999998</v>
      </c>
    </row>
    <row r="53" spans="1:6" ht="15" x14ac:dyDescent="0.25">
      <c r="A53" s="21">
        <f t="shared" si="2"/>
        <v>2022</v>
      </c>
      <c r="B53" s="105">
        <v>44652</v>
      </c>
      <c r="C53" s="106">
        <v>98.900429974000005</v>
      </c>
      <c r="D53" s="80" t="e">
        <v>#N/A</v>
      </c>
      <c r="E53" s="114">
        <f t="shared" si="3"/>
        <v>100.16758667875</v>
      </c>
      <c r="F53" s="403">
        <v>98.900429974000005</v>
      </c>
    </row>
    <row r="54" spans="1:6" ht="15" x14ac:dyDescent="0.25">
      <c r="A54" s="21">
        <f t="shared" si="2"/>
        <v>2022</v>
      </c>
      <c r="B54" s="105">
        <v>44682</v>
      </c>
      <c r="C54" s="106">
        <v>98.876528574000005</v>
      </c>
      <c r="D54" s="80" t="e">
        <v>#N/A</v>
      </c>
      <c r="E54" s="114">
        <f t="shared" si="3"/>
        <v>100.16758667875</v>
      </c>
      <c r="F54" s="403">
        <v>98.876528574000005</v>
      </c>
    </row>
    <row r="55" spans="1:6" ht="15" x14ac:dyDescent="0.25">
      <c r="A55" s="21">
        <f t="shared" si="2"/>
        <v>2022</v>
      </c>
      <c r="B55" s="105">
        <v>44713</v>
      </c>
      <c r="C55" s="106">
        <v>99.384694878000005</v>
      </c>
      <c r="D55" s="80" t="e">
        <v>#N/A</v>
      </c>
      <c r="E55" s="114">
        <f t="shared" si="3"/>
        <v>100.16758667875</v>
      </c>
      <c r="F55" s="403">
        <v>99.384694878000005</v>
      </c>
    </row>
    <row r="56" spans="1:6" ht="15" x14ac:dyDescent="0.25">
      <c r="A56" s="21">
        <f t="shared" si="2"/>
        <v>2022</v>
      </c>
      <c r="B56" s="105">
        <v>44743</v>
      </c>
      <c r="C56" s="106">
        <v>100.65792636</v>
      </c>
      <c r="D56" s="80" t="e">
        <v>#N/A</v>
      </c>
      <c r="E56" s="114">
        <f t="shared" si="3"/>
        <v>100.16758667875</v>
      </c>
      <c r="F56" s="403">
        <v>100.65792636</v>
      </c>
    </row>
    <row r="57" spans="1:6" ht="15" x14ac:dyDescent="0.25">
      <c r="A57" s="21">
        <f t="shared" si="2"/>
        <v>2022</v>
      </c>
      <c r="B57" s="105">
        <v>44774</v>
      </c>
      <c r="C57" s="106">
        <v>101.23395595</v>
      </c>
      <c r="D57" s="80" t="e">
        <v>#N/A</v>
      </c>
      <c r="E57" s="114">
        <f t="shared" si="3"/>
        <v>100.16758667875</v>
      </c>
      <c r="F57" s="403">
        <v>101.23395595</v>
      </c>
    </row>
    <row r="58" spans="1:6" ht="15" x14ac:dyDescent="0.25">
      <c r="A58" s="21">
        <f t="shared" si="2"/>
        <v>2022</v>
      </c>
      <c r="B58" s="105">
        <v>44805</v>
      </c>
      <c r="C58" s="106">
        <v>101.71974014</v>
      </c>
      <c r="D58" s="80" t="e">
        <v>#N/A</v>
      </c>
      <c r="E58" s="114">
        <f t="shared" si="3"/>
        <v>100.16758667875</v>
      </c>
      <c r="F58" s="403">
        <v>101.71974014</v>
      </c>
    </row>
    <row r="59" spans="1:6" ht="15" x14ac:dyDescent="0.25">
      <c r="A59" s="21">
        <f t="shared" si="2"/>
        <v>2022</v>
      </c>
      <c r="B59" s="105">
        <v>44835</v>
      </c>
      <c r="C59" s="106">
        <v>101.76800591</v>
      </c>
      <c r="D59" s="80" t="e">
        <v>#N/A</v>
      </c>
      <c r="E59" s="114">
        <f t="shared" si="3"/>
        <v>100.16758667875</v>
      </c>
      <c r="F59" s="403">
        <v>101.76800591</v>
      </c>
    </row>
    <row r="60" spans="1:6" ht="15" x14ac:dyDescent="0.25">
      <c r="A60" s="21">
        <f t="shared" si="2"/>
        <v>2022</v>
      </c>
      <c r="B60" s="105">
        <v>44866</v>
      </c>
      <c r="C60" s="106">
        <v>101.9387591</v>
      </c>
      <c r="D60" s="80" t="e">
        <v>#N/A</v>
      </c>
      <c r="E60" s="114">
        <f t="shared" si="3"/>
        <v>100.16758667875</v>
      </c>
      <c r="F60" s="403">
        <v>101.9387591</v>
      </c>
    </row>
    <row r="61" spans="1:6" ht="15" x14ac:dyDescent="0.25">
      <c r="A61" s="21">
        <f t="shared" si="2"/>
        <v>2022</v>
      </c>
      <c r="B61" s="105">
        <v>44896</v>
      </c>
      <c r="C61" s="106">
        <v>100.38054997</v>
      </c>
      <c r="D61" s="80" t="e">
        <v>#N/A</v>
      </c>
      <c r="E61" s="107"/>
      <c r="F61" s="403">
        <v>100.38054997</v>
      </c>
    </row>
    <row r="62" spans="1:6" ht="15" x14ac:dyDescent="0.25">
      <c r="A62" s="21">
        <f t="shared" si="2"/>
        <v>2023</v>
      </c>
      <c r="B62" s="105">
        <v>44927</v>
      </c>
      <c r="C62" s="106">
        <v>101.12245727</v>
      </c>
      <c r="D62" s="80" t="e">
        <v>#N/A</v>
      </c>
      <c r="E62" s="107"/>
      <c r="F62" s="403">
        <v>101.12245727</v>
      </c>
    </row>
    <row r="63" spans="1:6" ht="15" x14ac:dyDescent="0.25">
      <c r="A63" s="21">
        <f t="shared" si="2"/>
        <v>2023</v>
      </c>
      <c r="B63" s="105">
        <v>44958</v>
      </c>
      <c r="C63" s="106">
        <v>101.64768626</v>
      </c>
      <c r="D63" s="80" t="e">
        <v>#N/A</v>
      </c>
      <c r="E63" s="114">
        <f t="shared" ref="E63:E72" si="4">AVERAGEIF($A$34:$A$97,A63,$F$34:$F$97)</f>
        <v>102.01936824083333</v>
      </c>
      <c r="F63" s="403">
        <v>101.64768626</v>
      </c>
    </row>
    <row r="64" spans="1:6" ht="15" x14ac:dyDescent="0.25">
      <c r="A64" s="21">
        <f t="shared" si="2"/>
        <v>2023</v>
      </c>
      <c r="B64" s="105">
        <v>44986</v>
      </c>
      <c r="C64" s="106">
        <v>101.89927684</v>
      </c>
      <c r="D64" s="80" t="e">
        <v>#N/A</v>
      </c>
      <c r="E64" s="114">
        <f t="shared" si="4"/>
        <v>102.01936824083333</v>
      </c>
      <c r="F64" s="403">
        <v>101.89927684</v>
      </c>
    </row>
    <row r="65" spans="1:6" ht="15" x14ac:dyDescent="0.25">
      <c r="A65" s="21">
        <f t="shared" si="2"/>
        <v>2023</v>
      </c>
      <c r="B65" s="105">
        <v>45017</v>
      </c>
      <c r="C65" s="106">
        <v>101.63122733</v>
      </c>
      <c r="D65" s="80" t="e">
        <v>#N/A</v>
      </c>
      <c r="E65" s="114">
        <f t="shared" si="4"/>
        <v>102.01936824083333</v>
      </c>
      <c r="F65" s="403">
        <v>101.63122733</v>
      </c>
    </row>
    <row r="66" spans="1:6" ht="15" x14ac:dyDescent="0.25">
      <c r="A66" s="21">
        <f t="shared" si="2"/>
        <v>2023</v>
      </c>
      <c r="B66" s="105">
        <v>45047</v>
      </c>
      <c r="C66" s="106">
        <v>101.05956934</v>
      </c>
      <c r="D66" s="80" t="e">
        <v>#N/A</v>
      </c>
      <c r="E66" s="114">
        <f t="shared" si="4"/>
        <v>102.01936824083333</v>
      </c>
      <c r="F66" s="403">
        <v>101.05956934</v>
      </c>
    </row>
    <row r="67" spans="1:6" ht="15" x14ac:dyDescent="0.25">
      <c r="A67" s="21">
        <f t="shared" si="2"/>
        <v>2023</v>
      </c>
      <c r="B67" s="105">
        <v>45078</v>
      </c>
      <c r="C67" s="106">
        <v>102.12431242</v>
      </c>
      <c r="D67" s="80" t="e">
        <v>#N/A</v>
      </c>
      <c r="E67" s="114">
        <f t="shared" si="4"/>
        <v>102.01936824083333</v>
      </c>
      <c r="F67" s="403">
        <v>102.12431242</v>
      </c>
    </row>
    <row r="68" spans="1:6" ht="15" x14ac:dyDescent="0.25">
      <c r="A68" s="21">
        <f t="shared" si="2"/>
        <v>2023</v>
      </c>
      <c r="B68" s="105">
        <v>45108</v>
      </c>
      <c r="C68" s="106">
        <v>101.62479743</v>
      </c>
      <c r="D68" s="80" t="e">
        <v>#N/A</v>
      </c>
      <c r="E68" s="114">
        <f t="shared" si="4"/>
        <v>102.01936824083333</v>
      </c>
      <c r="F68" s="403">
        <v>101.62479743</v>
      </c>
    </row>
    <row r="69" spans="1:6" ht="15" x14ac:dyDescent="0.25">
      <c r="A69" s="21">
        <f t="shared" si="2"/>
        <v>2023</v>
      </c>
      <c r="B69" s="105">
        <v>45139</v>
      </c>
      <c r="C69" s="106">
        <v>101.43379709</v>
      </c>
      <c r="D69" s="80" t="e">
        <v>#N/A</v>
      </c>
      <c r="E69" s="114">
        <f t="shared" si="4"/>
        <v>102.01936824083333</v>
      </c>
      <c r="F69" s="403">
        <v>101.43379709</v>
      </c>
    </row>
    <row r="70" spans="1:6" ht="15" x14ac:dyDescent="0.25">
      <c r="A70" s="21">
        <f t="shared" si="2"/>
        <v>2023</v>
      </c>
      <c r="B70" s="105">
        <v>45170</v>
      </c>
      <c r="C70" s="106">
        <v>102.42584275999999</v>
      </c>
      <c r="D70" s="80" t="e">
        <v>#N/A</v>
      </c>
      <c r="E70" s="114">
        <f t="shared" si="4"/>
        <v>102.01936824083333</v>
      </c>
      <c r="F70" s="403">
        <v>102.42584275999999</v>
      </c>
    </row>
    <row r="71" spans="1:6" ht="15" x14ac:dyDescent="0.25">
      <c r="A71" s="21">
        <f t="shared" si="2"/>
        <v>2023</v>
      </c>
      <c r="B71" s="105">
        <v>45200</v>
      </c>
      <c r="C71" s="106">
        <v>102.52719020000001</v>
      </c>
      <c r="D71" s="80" t="e">
        <v>#N/A</v>
      </c>
      <c r="E71" s="114">
        <f t="shared" si="4"/>
        <v>102.01936824083333</v>
      </c>
      <c r="F71" s="403">
        <v>102.52719020000001</v>
      </c>
    </row>
    <row r="72" spans="1:6" ht="15" x14ac:dyDescent="0.25">
      <c r="A72" s="21">
        <f t="shared" si="2"/>
        <v>2023</v>
      </c>
      <c r="B72" s="105">
        <v>45231</v>
      </c>
      <c r="C72" s="106">
        <v>103.32343888</v>
      </c>
      <c r="D72" s="80" t="e">
        <v>#N/A</v>
      </c>
      <c r="E72" s="114">
        <f t="shared" si="4"/>
        <v>102.01936824083333</v>
      </c>
      <c r="F72" s="403">
        <v>103.32343888</v>
      </c>
    </row>
    <row r="73" spans="1:6" ht="15" x14ac:dyDescent="0.25">
      <c r="A73" s="21">
        <f t="shared" si="2"/>
        <v>2023</v>
      </c>
      <c r="B73" s="105">
        <v>45261</v>
      </c>
      <c r="C73" s="106">
        <v>103.41282307</v>
      </c>
      <c r="D73" s="80" t="e">
        <v>#N/A</v>
      </c>
      <c r="E73" s="107"/>
      <c r="F73" s="403">
        <v>103.41282307</v>
      </c>
    </row>
    <row r="74" spans="1:6" ht="15" x14ac:dyDescent="0.25">
      <c r="A74" s="21">
        <f t="shared" si="2"/>
        <v>2024</v>
      </c>
      <c r="B74" s="105">
        <v>45292</v>
      </c>
      <c r="C74" s="106">
        <v>100.98588417000001</v>
      </c>
      <c r="D74" s="80" t="e">
        <v>#N/A</v>
      </c>
      <c r="E74" s="107"/>
      <c r="F74" s="403">
        <v>100.98588417000001</v>
      </c>
    </row>
    <row r="75" spans="1:6" ht="15" x14ac:dyDescent="0.25">
      <c r="A75" s="21">
        <f t="shared" si="2"/>
        <v>2024</v>
      </c>
      <c r="B75" s="105">
        <v>45323</v>
      </c>
      <c r="C75" s="106">
        <v>102.19274956</v>
      </c>
      <c r="D75" s="80" t="e">
        <v>#N/A</v>
      </c>
      <c r="E75" s="114">
        <f t="shared" ref="E75:E84" si="5">AVERAGEIF($A$34:$A$97,A75,$F$34:$F$97)</f>
        <v>102.59312968666667</v>
      </c>
      <c r="F75" s="403">
        <v>102.19274956</v>
      </c>
    </row>
    <row r="76" spans="1:6" ht="15" x14ac:dyDescent="0.25">
      <c r="A76" s="21">
        <f t="shared" si="2"/>
        <v>2024</v>
      </c>
      <c r="B76" s="105">
        <v>45352</v>
      </c>
      <c r="C76" s="106">
        <v>102.93486793</v>
      </c>
      <c r="D76" s="80" t="e">
        <v>#N/A</v>
      </c>
      <c r="E76" s="114">
        <f t="shared" si="5"/>
        <v>102.59312968666667</v>
      </c>
      <c r="F76" s="403">
        <v>102.93486793</v>
      </c>
    </row>
    <row r="77" spans="1:6" ht="15" x14ac:dyDescent="0.25">
      <c r="A77" s="21">
        <f t="shared" si="2"/>
        <v>2024</v>
      </c>
      <c r="B77" s="105">
        <v>45383</v>
      </c>
      <c r="C77" s="106">
        <v>102.70563088</v>
      </c>
      <c r="D77" s="80" t="e">
        <v>#N/A</v>
      </c>
      <c r="E77" s="114">
        <f t="shared" si="5"/>
        <v>102.59312968666667</v>
      </c>
      <c r="F77" s="403">
        <v>102.70563088</v>
      </c>
    </row>
    <row r="78" spans="1:6" ht="15" x14ac:dyDescent="0.25">
      <c r="A78" s="21">
        <f t="shared" si="2"/>
        <v>2024</v>
      </c>
      <c r="B78" s="105">
        <v>45413</v>
      </c>
      <c r="C78" s="106">
        <v>102.38588871</v>
      </c>
      <c r="D78" s="80" t="e">
        <v>#N/A</v>
      </c>
      <c r="E78" s="114">
        <f t="shared" si="5"/>
        <v>102.59312968666667</v>
      </c>
      <c r="F78" s="403">
        <v>102.38588871</v>
      </c>
    </row>
    <row r="79" spans="1:6" ht="15" x14ac:dyDescent="0.25">
      <c r="A79" s="21">
        <f t="shared" si="2"/>
        <v>2024</v>
      </c>
      <c r="B79" s="105">
        <v>45444</v>
      </c>
      <c r="C79" s="106">
        <v>102.35346706</v>
      </c>
      <c r="D79" s="80" t="e">
        <v>#N/A</v>
      </c>
      <c r="E79" s="114">
        <f t="shared" si="5"/>
        <v>102.59312968666667</v>
      </c>
      <c r="F79" s="403">
        <v>102.35346706</v>
      </c>
    </row>
    <row r="80" spans="1:6" ht="15" x14ac:dyDescent="0.25">
      <c r="A80" s="21">
        <f t="shared" si="2"/>
        <v>2024</v>
      </c>
      <c r="B80" s="105">
        <v>45474</v>
      </c>
      <c r="C80" s="106">
        <v>102.69946903</v>
      </c>
      <c r="D80" s="80" t="e">
        <v>#N/A</v>
      </c>
      <c r="E80" s="114">
        <f t="shared" si="5"/>
        <v>102.59312968666667</v>
      </c>
      <c r="F80" s="403">
        <v>102.69946903</v>
      </c>
    </row>
    <row r="81" spans="1:6" ht="15" x14ac:dyDescent="0.25">
      <c r="A81" s="21">
        <f t="shared" si="2"/>
        <v>2024</v>
      </c>
      <c r="B81" s="105">
        <v>45505</v>
      </c>
      <c r="C81" s="106">
        <v>102.99734327</v>
      </c>
      <c r="D81" s="80" t="e">
        <v>#N/A</v>
      </c>
      <c r="E81" s="114">
        <f t="shared" si="5"/>
        <v>102.59312968666667</v>
      </c>
      <c r="F81" s="403">
        <v>102.99734327</v>
      </c>
    </row>
    <row r="82" spans="1:6" ht="15" x14ac:dyDescent="0.25">
      <c r="A82" s="21">
        <f t="shared" si="2"/>
        <v>2024</v>
      </c>
      <c r="B82" s="105">
        <v>45536</v>
      </c>
      <c r="C82" s="106">
        <v>102.13646331</v>
      </c>
      <c r="D82" s="80" t="e">
        <v>#N/A</v>
      </c>
      <c r="E82" s="114">
        <f t="shared" si="5"/>
        <v>102.59312968666667</v>
      </c>
      <c r="F82" s="403">
        <v>102.13646331</v>
      </c>
    </row>
    <row r="83" spans="1:6" ht="15" x14ac:dyDescent="0.25">
      <c r="A83" s="21">
        <f t="shared" si="2"/>
        <v>2024</v>
      </c>
      <c r="B83" s="105">
        <v>45566</v>
      </c>
      <c r="C83" s="106">
        <v>102.77224867</v>
      </c>
      <c r="D83" s="80" t="e">
        <v>#N/A</v>
      </c>
      <c r="E83" s="114">
        <f t="shared" si="5"/>
        <v>102.59312968666667</v>
      </c>
      <c r="F83" s="403">
        <v>102.77224867</v>
      </c>
    </row>
    <row r="84" spans="1:6" ht="15" x14ac:dyDescent="0.25">
      <c r="A84" s="21">
        <f t="shared" si="2"/>
        <v>2024</v>
      </c>
      <c r="B84" s="105">
        <v>45597</v>
      </c>
      <c r="C84" s="106">
        <v>103.52016209</v>
      </c>
      <c r="D84" s="80">
        <v>103.52016209</v>
      </c>
      <c r="E84" s="114">
        <f t="shared" si="5"/>
        <v>102.59312968666667</v>
      </c>
      <c r="F84" s="403">
        <v>103.52016209</v>
      </c>
    </row>
    <row r="85" spans="1:6" ht="15" x14ac:dyDescent="0.25">
      <c r="A85" s="21">
        <f t="shared" si="2"/>
        <v>2024</v>
      </c>
      <c r="B85" s="105">
        <v>45627</v>
      </c>
      <c r="C85" s="106" t="e">
        <v>#N/A</v>
      </c>
      <c r="D85" s="80">
        <v>103.43338156</v>
      </c>
      <c r="E85" s="107"/>
      <c r="F85" s="403">
        <v>103.43338156</v>
      </c>
    </row>
    <row r="86" spans="1:6" ht="15" x14ac:dyDescent="0.25">
      <c r="A86" s="21">
        <f t="shared" si="2"/>
        <v>2025</v>
      </c>
      <c r="B86" s="105">
        <v>45658</v>
      </c>
      <c r="C86" s="106" t="e">
        <v>#N/A</v>
      </c>
      <c r="D86" s="80">
        <v>103.01646967000001</v>
      </c>
      <c r="E86" s="107"/>
      <c r="F86" s="403">
        <v>103.01646967000001</v>
      </c>
    </row>
    <row r="87" spans="1:6" ht="15" x14ac:dyDescent="0.25">
      <c r="A87" s="21">
        <f t="shared" si="2"/>
        <v>2025</v>
      </c>
      <c r="B87" s="105">
        <v>45689</v>
      </c>
      <c r="C87" s="106" t="e">
        <v>#N/A</v>
      </c>
      <c r="D87" s="80">
        <v>103.12979778</v>
      </c>
      <c r="E87" s="114">
        <f t="shared" ref="E87:E96" si="6">AVERAGEIF($A$34:$A$97,A87,$F$34:$F$97)</f>
        <v>104.23741088500002</v>
      </c>
      <c r="F87" s="403">
        <v>103.12979778</v>
      </c>
    </row>
    <row r="88" spans="1:6" ht="15" x14ac:dyDescent="0.25">
      <c r="A88" s="21">
        <f t="shared" si="2"/>
        <v>2025</v>
      </c>
      <c r="B88" s="105">
        <v>45717</v>
      </c>
      <c r="C88" s="106" t="e">
        <v>#N/A</v>
      </c>
      <c r="D88" s="80">
        <v>103.27396855000001</v>
      </c>
      <c r="E88" s="114">
        <f t="shared" si="6"/>
        <v>104.23741088500002</v>
      </c>
      <c r="F88" s="403">
        <v>103.27396855000001</v>
      </c>
    </row>
    <row r="89" spans="1:6" ht="15" x14ac:dyDescent="0.25">
      <c r="A89" s="21">
        <f t="shared" si="2"/>
        <v>2025</v>
      </c>
      <c r="B89" s="105">
        <v>45748</v>
      </c>
      <c r="C89" s="106" t="e">
        <v>#N/A</v>
      </c>
      <c r="D89" s="80">
        <v>103.52471072</v>
      </c>
      <c r="E89" s="114">
        <f t="shared" si="6"/>
        <v>104.23741088500002</v>
      </c>
      <c r="F89" s="403">
        <v>103.52471072</v>
      </c>
    </row>
    <row r="90" spans="1:6" ht="15" x14ac:dyDescent="0.25">
      <c r="A90" s="21">
        <f t="shared" si="2"/>
        <v>2025</v>
      </c>
      <c r="B90" s="105">
        <v>45778</v>
      </c>
      <c r="C90" s="106" t="e">
        <v>#N/A</v>
      </c>
      <c r="D90" s="80">
        <v>103.86086515</v>
      </c>
      <c r="E90" s="114">
        <f t="shared" si="6"/>
        <v>104.23741088500002</v>
      </c>
      <c r="F90" s="403">
        <v>103.86086515</v>
      </c>
    </row>
    <row r="91" spans="1:6" ht="15" x14ac:dyDescent="0.25">
      <c r="A91" s="21">
        <f t="shared" si="2"/>
        <v>2025</v>
      </c>
      <c r="B91" s="105">
        <v>45809</v>
      </c>
      <c r="C91" s="106" t="e">
        <v>#N/A</v>
      </c>
      <c r="D91" s="80">
        <v>104.35362411</v>
      </c>
      <c r="E91" s="114">
        <f t="shared" si="6"/>
        <v>104.23741088500002</v>
      </c>
      <c r="F91" s="403">
        <v>104.35362411</v>
      </c>
    </row>
    <row r="92" spans="1:6" ht="15" x14ac:dyDescent="0.25">
      <c r="A92" s="21">
        <f t="shared" ref="A92:A97" si="7">+YEAR(B92)</f>
        <v>2025</v>
      </c>
      <c r="B92" s="105">
        <v>45839</v>
      </c>
      <c r="C92" s="106" t="e">
        <v>#N/A</v>
      </c>
      <c r="D92" s="80">
        <v>104.65896247000001</v>
      </c>
      <c r="E92" s="114">
        <f t="shared" si="6"/>
        <v>104.23741088500002</v>
      </c>
      <c r="F92" s="403">
        <v>104.65896247000001</v>
      </c>
    </row>
    <row r="93" spans="1:6" ht="15" x14ac:dyDescent="0.25">
      <c r="A93" s="21">
        <f t="shared" si="7"/>
        <v>2025</v>
      </c>
      <c r="B93" s="105">
        <v>45870</v>
      </c>
      <c r="C93" s="106" t="e">
        <v>#N/A</v>
      </c>
      <c r="D93" s="80">
        <v>104.74434049</v>
      </c>
      <c r="E93" s="114">
        <f t="shared" si="6"/>
        <v>104.23741088500002</v>
      </c>
      <c r="F93" s="403">
        <v>104.74434049</v>
      </c>
    </row>
    <row r="94" spans="1:6" ht="15" x14ac:dyDescent="0.25">
      <c r="A94" s="21">
        <f t="shared" si="7"/>
        <v>2025</v>
      </c>
      <c r="B94" s="105">
        <v>45901</v>
      </c>
      <c r="C94" s="106" t="e">
        <v>#N/A</v>
      </c>
      <c r="D94" s="80">
        <v>104.70809778</v>
      </c>
      <c r="E94" s="114">
        <f t="shared" si="6"/>
        <v>104.23741088500002</v>
      </c>
      <c r="F94" s="403">
        <v>104.70809778</v>
      </c>
    </row>
    <row r="95" spans="1:6" ht="15" x14ac:dyDescent="0.25">
      <c r="A95" s="21">
        <f t="shared" si="7"/>
        <v>2025</v>
      </c>
      <c r="B95" s="105">
        <v>45931</v>
      </c>
      <c r="C95" s="106" t="e">
        <v>#N/A</v>
      </c>
      <c r="D95" s="80">
        <v>104.96970994</v>
      </c>
      <c r="E95" s="114">
        <f t="shared" si="6"/>
        <v>104.23741088500002</v>
      </c>
      <c r="F95" s="403">
        <v>104.96970994</v>
      </c>
    </row>
    <row r="96" spans="1:6" ht="15" x14ac:dyDescent="0.25">
      <c r="A96" s="21">
        <f t="shared" si="7"/>
        <v>2025</v>
      </c>
      <c r="B96" s="105">
        <v>45962</v>
      </c>
      <c r="C96" s="106" t="e">
        <v>#N/A</v>
      </c>
      <c r="D96" s="80">
        <v>105.40376123</v>
      </c>
      <c r="E96" s="114">
        <f t="shared" si="6"/>
        <v>104.23741088500002</v>
      </c>
      <c r="F96" s="403">
        <v>105.40376123</v>
      </c>
    </row>
    <row r="97" spans="1:6" ht="15" x14ac:dyDescent="0.25">
      <c r="A97" s="21">
        <f t="shared" si="7"/>
        <v>2025</v>
      </c>
      <c r="B97" s="105">
        <v>45992</v>
      </c>
      <c r="C97" s="106" t="e">
        <v>#N/A</v>
      </c>
      <c r="D97" s="80">
        <v>105.20462273</v>
      </c>
      <c r="E97" s="107"/>
      <c r="F97" s="403">
        <v>105.20462273</v>
      </c>
    </row>
    <row r="98" spans="1:6" x14ac:dyDescent="0.2">
      <c r="B98" s="283"/>
    </row>
    <row r="101" spans="1:6" x14ac:dyDescent="0.2">
      <c r="A101" s="58"/>
      <c r="B101" s="58" t="s">
        <v>0</v>
      </c>
    </row>
    <row r="102" spans="1:6" x14ac:dyDescent="0.2">
      <c r="A102" s="21">
        <v>2.5</v>
      </c>
      <c r="B102" s="20">
        <v>-1</v>
      </c>
    </row>
    <row r="103" spans="1:6" x14ac:dyDescent="0.2">
      <c r="A103" s="21">
        <v>2.5</v>
      </c>
      <c r="B103" s="20">
        <v>3</v>
      </c>
    </row>
  </sheetData>
  <mergeCells count="2">
    <mergeCell ref="D26:G26"/>
    <mergeCell ref="P5:Q5"/>
  </mergeCells>
  <conditionalFormatting sqref="C50">
    <cfRule type="expression" dxfId="24" priority="3" stopIfTrue="1">
      <formula>ISNA(C50)</formula>
    </cfRule>
  </conditionalFormatting>
  <conditionalFormatting sqref="C50:D97">
    <cfRule type="expression" dxfId="23" priority="1" stopIfTrue="1">
      <formula>ISNA(C50)</formula>
    </cfRule>
  </conditionalFormatting>
  <hyperlinks>
    <hyperlink ref="A3" location="Contents!A1" display="Return to Contents" xr:uid="{00000000-0004-0000-0500-000000000000}"/>
  </hyperlinks>
  <pageMargins left="0.75" right="0.75" top="1" bottom="1" header="0.5" footer="0.5"/>
  <pageSetup scale="6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>
    <pageSetUpPr fitToPage="1"/>
  </sheetPr>
  <dimension ref="A2:AB130"/>
  <sheetViews>
    <sheetView workbookViewId="0"/>
  </sheetViews>
  <sheetFormatPr defaultColWidth="9.28515625" defaultRowHeight="15" x14ac:dyDescent="0.25"/>
  <cols>
    <col min="1" max="1" width="9.28515625" style="107"/>
    <col min="2" max="2" width="26.28515625" style="107" customWidth="1"/>
    <col min="3" max="3" width="9.5703125" style="107" customWidth="1"/>
    <col min="4" max="13" width="9.28515625" style="107"/>
    <col min="14" max="15" width="9.28515625" style="108"/>
    <col min="16" max="16" width="9.28515625" style="107"/>
    <col min="17" max="17" width="33" style="107" customWidth="1"/>
    <col min="18" max="18" width="14.28515625" style="107" customWidth="1"/>
    <col min="19" max="26" width="9.28515625" style="107"/>
    <col min="27" max="28" width="9.28515625" style="108"/>
    <col min="29" max="16384" width="9.28515625" style="107"/>
  </cols>
  <sheetData>
    <row r="2" spans="1:18" ht="15.75" x14ac:dyDescent="0.25">
      <c r="A2" s="31" t="s">
        <v>977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Q6" s="351" t="s">
        <v>416</v>
      </c>
      <c r="R6" s="347" t="s">
        <v>410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Q7" s="352" t="s">
        <v>412</v>
      </c>
      <c r="R7" s="348" t="s">
        <v>411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Q8" s="352" t="s">
        <v>469</v>
      </c>
      <c r="R8" s="348" t="s">
        <v>413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Q9" s="353" t="s">
        <v>415</v>
      </c>
      <c r="R9" s="349" t="s">
        <v>414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</row>
    <row r="17" spans="1:13" x14ac:dyDescent="0.25">
      <c r="A17" s="116"/>
      <c r="B17" s="116"/>
      <c r="C17" s="116"/>
      <c r="D17" s="116"/>
      <c r="E17" s="116"/>
      <c r="F17" s="116"/>
      <c r="G17" s="116"/>
      <c r="H17" s="116"/>
      <c r="I17" s="116"/>
    </row>
    <row r="18" spans="1:13" x14ac:dyDescent="0.25">
      <c r="A18" s="116"/>
      <c r="B18" s="116"/>
      <c r="C18" s="116"/>
      <c r="D18" s="116"/>
      <c r="E18" s="116"/>
      <c r="F18" s="116"/>
      <c r="G18" s="116"/>
      <c r="H18" s="116"/>
      <c r="I18" s="116"/>
    </row>
    <row r="19" spans="1:13" x14ac:dyDescent="0.25">
      <c r="A19" s="116"/>
      <c r="B19" s="116"/>
      <c r="C19" s="116"/>
      <c r="D19" s="116"/>
      <c r="E19" s="116"/>
      <c r="F19" s="116"/>
      <c r="G19" s="116"/>
      <c r="H19" s="116"/>
      <c r="I19" s="116"/>
    </row>
    <row r="20" spans="1:13" x14ac:dyDescent="0.25">
      <c r="A20" s="116"/>
      <c r="B20" s="116"/>
      <c r="C20" s="116"/>
      <c r="D20" s="116"/>
      <c r="E20" s="116"/>
      <c r="F20" s="116"/>
      <c r="G20" s="116"/>
      <c r="H20" s="116"/>
      <c r="I20" s="116"/>
    </row>
    <row r="21" spans="1:13" x14ac:dyDescent="0.25">
      <c r="A21" s="116"/>
      <c r="B21" s="116"/>
      <c r="C21" s="116"/>
      <c r="D21" s="116"/>
      <c r="E21" s="116"/>
      <c r="F21" s="116"/>
      <c r="G21" s="116"/>
      <c r="H21" s="116"/>
      <c r="I21" s="116"/>
    </row>
    <row r="24" spans="1:13" x14ac:dyDescent="0.25">
      <c r="C24" s="474" t="s">
        <v>417</v>
      </c>
      <c r="D24" s="474"/>
      <c r="E24" s="474"/>
      <c r="F24" s="474"/>
      <c r="G24" s="474"/>
      <c r="H24" s="23"/>
      <c r="I24" s="474" t="s">
        <v>418</v>
      </c>
      <c r="J24" s="474"/>
      <c r="K24" s="474"/>
      <c r="L24" s="474"/>
    </row>
    <row r="25" spans="1:13" x14ac:dyDescent="0.25"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I25" s="65">
        <v>2022</v>
      </c>
      <c r="J25" s="65">
        <v>2023</v>
      </c>
      <c r="K25" s="65">
        <v>2024</v>
      </c>
      <c r="L25" s="65">
        <v>2025</v>
      </c>
    </row>
    <row r="26" spans="1:13" x14ac:dyDescent="0.25">
      <c r="A26" s="316"/>
      <c r="B26" s="350" t="s">
        <v>412</v>
      </c>
      <c r="C26" s="5">
        <v>0.43732355068000001</v>
      </c>
      <c r="D26" s="5">
        <v>0.4372916</v>
      </c>
      <c r="E26" s="5">
        <v>0.42593189315000002</v>
      </c>
      <c r="F26" s="5">
        <v>0.42052649918000001</v>
      </c>
      <c r="G26" s="5">
        <v>0.41006050311999998</v>
      </c>
      <c r="H26" s="313"/>
      <c r="I26" s="5">
        <f t="shared" ref="I26:L28" si="0">D26-C26</f>
        <v>-3.1950680000003562E-5</v>
      </c>
      <c r="J26" s="5">
        <f t="shared" si="0"/>
        <v>-1.1359706849999984E-2</v>
      </c>
      <c r="K26" s="5">
        <f t="shared" si="0"/>
        <v>-5.4053939700000053E-3</v>
      </c>
      <c r="L26" s="5">
        <f t="shared" si="0"/>
        <v>-1.0465996060000038E-2</v>
      </c>
      <c r="M26" s="312"/>
    </row>
    <row r="27" spans="1:13" x14ac:dyDescent="0.25">
      <c r="A27" s="316"/>
      <c r="B27" s="350" t="s">
        <v>469</v>
      </c>
      <c r="C27" s="5">
        <v>1.7073055561999999</v>
      </c>
      <c r="D27" s="5">
        <v>1.7312104521</v>
      </c>
      <c r="E27" s="5">
        <v>1.8651049753</v>
      </c>
      <c r="F27" s="5">
        <v>1.771654799</v>
      </c>
      <c r="G27" s="5">
        <v>1.8055163619000001</v>
      </c>
      <c r="H27" s="313"/>
      <c r="I27" s="5">
        <f t="shared" si="0"/>
        <v>2.3904895900000112E-2</v>
      </c>
      <c r="J27" s="5">
        <f t="shared" si="0"/>
        <v>0.13389452319999995</v>
      </c>
      <c r="K27" s="5">
        <f t="shared" si="0"/>
        <v>-9.3450176299999965E-2</v>
      </c>
      <c r="L27" s="5">
        <f t="shared" si="0"/>
        <v>3.3861562900000086E-2</v>
      </c>
      <c r="M27" s="312"/>
    </row>
    <row r="28" spans="1:13" x14ac:dyDescent="0.25">
      <c r="A28" s="316"/>
      <c r="B28" s="350" t="s">
        <v>415</v>
      </c>
      <c r="C28" s="5">
        <v>9.1635288821999996</v>
      </c>
      <c r="D28" s="5">
        <v>9.8237440521000003</v>
      </c>
      <c r="E28" s="5">
        <v>10.643471219</v>
      </c>
      <c r="F28" s="5">
        <v>11.045750468</v>
      </c>
      <c r="G28" s="5">
        <v>11.306646493000001</v>
      </c>
      <c r="H28" s="313"/>
      <c r="I28" s="5">
        <f t="shared" si="0"/>
        <v>0.66021516990000073</v>
      </c>
      <c r="J28" s="5">
        <f t="shared" si="0"/>
        <v>0.81972716689999992</v>
      </c>
      <c r="K28" s="5">
        <f t="shared" si="0"/>
        <v>0.40227924899999934</v>
      </c>
      <c r="L28" s="5">
        <f t="shared" si="0"/>
        <v>0.26089602500000098</v>
      </c>
      <c r="M28" s="312"/>
    </row>
    <row r="29" spans="1:13" x14ac:dyDescent="0.25">
      <c r="A29" s="316"/>
      <c r="B29" s="354" t="s">
        <v>416</v>
      </c>
      <c r="C29" s="5">
        <f>+SUM(C26:C28)</f>
        <v>11.30815798908</v>
      </c>
      <c r="D29" s="5">
        <f>+SUM(D26:D28)</f>
        <v>11.992246104199999</v>
      </c>
      <c r="E29" s="5">
        <f>+SUM(E26:E28)</f>
        <v>12.93450808745</v>
      </c>
      <c r="F29" s="5">
        <f>+SUM(F26:F28)</f>
        <v>13.237931766179999</v>
      </c>
      <c r="G29" s="5">
        <f>+SUM(G26:G28)</f>
        <v>13.52222335802</v>
      </c>
      <c r="H29" s="20" t="s">
        <v>419</v>
      </c>
      <c r="I29" s="5">
        <f>+SUM(I26:I28)</f>
        <v>0.68408811512000089</v>
      </c>
      <c r="J29" s="5">
        <f>+SUM(J26:J28)</f>
        <v>0.94226198324999988</v>
      </c>
      <c r="K29" s="5">
        <f>+SUM(K26:K28)</f>
        <v>0.30342367872999937</v>
      </c>
      <c r="L29" s="5">
        <f>+SUM(L26:L28)</f>
        <v>0.28429159184000102</v>
      </c>
      <c r="M29" s="312"/>
    </row>
    <row r="30" spans="1:13" x14ac:dyDescent="0.25">
      <c r="A30" s="312"/>
      <c r="B30" s="278" t="s">
        <v>1007</v>
      </c>
      <c r="C30" s="5"/>
      <c r="D30" s="6"/>
      <c r="E30" s="5"/>
      <c r="F30" s="5"/>
      <c r="G30" s="5"/>
      <c r="H30" s="5"/>
      <c r="I30" s="6"/>
      <c r="J30" s="6"/>
      <c r="K30" s="6"/>
      <c r="L30" s="6"/>
      <c r="M30" s="312"/>
    </row>
    <row r="31" spans="1:13" x14ac:dyDescent="0.25">
      <c r="A31" s="312"/>
      <c r="B31" s="312"/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</row>
    <row r="32" spans="1:13" x14ac:dyDescent="0.25">
      <c r="A32" s="312"/>
      <c r="B32" s="312"/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</row>
    <row r="33" spans="1:13" x14ac:dyDescent="0.25">
      <c r="A33" s="312"/>
      <c r="B33" s="312"/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</row>
    <row r="34" spans="1:13" ht="36.75" x14ac:dyDescent="0.25">
      <c r="A34" s="312"/>
      <c r="B34" s="312"/>
      <c r="C34" s="360" t="s">
        <v>456</v>
      </c>
      <c r="D34" s="360" t="s">
        <v>223</v>
      </c>
      <c r="E34" s="360" t="s">
        <v>222</v>
      </c>
      <c r="F34" s="360" t="s">
        <v>457</v>
      </c>
      <c r="G34" s="312"/>
      <c r="H34" s="312"/>
      <c r="I34" s="312"/>
      <c r="J34" s="312"/>
      <c r="K34" s="312"/>
      <c r="L34" s="312"/>
      <c r="M34" s="312"/>
    </row>
    <row r="35" spans="1:13" x14ac:dyDescent="0.25">
      <c r="A35" s="356">
        <f t="shared" ref="A35:A82" si="1">YEAR(B35)</f>
        <v>2022</v>
      </c>
      <c r="B35" s="331">
        <v>44562</v>
      </c>
      <c r="C35" s="357">
        <v>11.442453</v>
      </c>
      <c r="D35" s="355" t="e">
        <v>#N/A</v>
      </c>
      <c r="E35" s="358"/>
      <c r="F35" s="358">
        <v>11.442453</v>
      </c>
      <c r="G35" s="314"/>
      <c r="H35" s="312"/>
      <c r="I35" s="312"/>
      <c r="J35" s="312"/>
      <c r="K35" s="312"/>
      <c r="L35" s="312"/>
      <c r="M35" s="312"/>
    </row>
    <row r="36" spans="1:13" x14ac:dyDescent="0.25">
      <c r="A36" s="356">
        <f t="shared" si="1"/>
        <v>2022</v>
      </c>
      <c r="B36" s="331">
        <v>44593</v>
      </c>
      <c r="C36" s="359">
        <v>11.467150999999999</v>
      </c>
      <c r="D36" s="111" t="e">
        <v>#N/A</v>
      </c>
      <c r="E36" s="358">
        <f t="shared" ref="E36:E45" si="2">AVERAGEIF($A$35:$A$96,A36,$F$35:$F$96)</f>
        <v>11.989789416666667</v>
      </c>
      <c r="F36" s="358">
        <v>11.467150999999999</v>
      </c>
      <c r="G36" s="314"/>
      <c r="H36" s="312"/>
      <c r="I36" s="312"/>
      <c r="J36" s="312"/>
      <c r="K36" s="312"/>
      <c r="L36" s="312"/>
      <c r="M36" s="312"/>
    </row>
    <row r="37" spans="1:13" x14ac:dyDescent="0.25">
      <c r="A37" s="356">
        <f t="shared" si="1"/>
        <v>2022</v>
      </c>
      <c r="B37" s="331">
        <v>44621</v>
      </c>
      <c r="C37" s="359">
        <v>11.875298000000001</v>
      </c>
      <c r="D37" s="111" t="e">
        <v>#N/A</v>
      </c>
      <c r="E37" s="358">
        <f t="shared" si="2"/>
        <v>11.989789416666667</v>
      </c>
      <c r="F37" s="358">
        <v>11.875298000000001</v>
      </c>
      <c r="G37" s="314"/>
      <c r="H37" s="312"/>
      <c r="I37" s="312"/>
      <c r="J37" s="312"/>
      <c r="K37" s="312"/>
      <c r="L37" s="312"/>
      <c r="M37" s="312"/>
    </row>
    <row r="38" spans="1:13" x14ac:dyDescent="0.25">
      <c r="A38" s="356">
        <f t="shared" si="1"/>
        <v>2022</v>
      </c>
      <c r="B38" s="331">
        <v>44652</v>
      </c>
      <c r="C38" s="359">
        <v>11.812170999999999</v>
      </c>
      <c r="D38" s="111" t="e">
        <v>#N/A</v>
      </c>
      <c r="E38" s="358">
        <f t="shared" si="2"/>
        <v>11.989789416666667</v>
      </c>
      <c r="F38" s="358">
        <v>11.812170999999999</v>
      </c>
      <c r="G38" s="314"/>
      <c r="H38" s="312"/>
      <c r="I38" s="312"/>
      <c r="J38" s="312"/>
      <c r="K38" s="312"/>
      <c r="L38" s="312"/>
      <c r="M38" s="312"/>
    </row>
    <row r="39" spans="1:13" x14ac:dyDescent="0.25">
      <c r="A39" s="356">
        <f t="shared" si="1"/>
        <v>2022</v>
      </c>
      <c r="B39" s="331">
        <v>44682</v>
      </c>
      <c r="C39" s="359">
        <v>11.741680000000001</v>
      </c>
      <c r="D39" s="111" t="e">
        <v>#N/A</v>
      </c>
      <c r="E39" s="358">
        <f t="shared" si="2"/>
        <v>11.989789416666667</v>
      </c>
      <c r="F39" s="358">
        <v>11.741680000000001</v>
      </c>
      <c r="G39" s="314"/>
      <c r="H39" s="312"/>
      <c r="I39" s="312"/>
      <c r="J39" s="312"/>
      <c r="K39" s="312"/>
      <c r="L39" s="312"/>
      <c r="M39" s="312"/>
    </row>
    <row r="40" spans="1:13" x14ac:dyDescent="0.25">
      <c r="A40" s="356">
        <f t="shared" si="1"/>
        <v>2022</v>
      </c>
      <c r="B40" s="331">
        <v>44713</v>
      </c>
      <c r="C40" s="359">
        <v>11.912832999999999</v>
      </c>
      <c r="D40" s="111" t="e">
        <v>#N/A</v>
      </c>
      <c r="E40" s="358">
        <f t="shared" si="2"/>
        <v>11.989789416666667</v>
      </c>
      <c r="F40" s="358">
        <v>11.912832999999999</v>
      </c>
      <c r="G40" s="314"/>
      <c r="H40" s="312"/>
      <c r="I40" s="312"/>
      <c r="J40" s="312"/>
      <c r="K40" s="312"/>
      <c r="L40" s="312"/>
      <c r="M40" s="312"/>
    </row>
    <row r="41" spans="1:13" x14ac:dyDescent="0.25">
      <c r="A41" s="356">
        <f t="shared" si="1"/>
        <v>2022</v>
      </c>
      <c r="B41" s="331">
        <v>44743</v>
      </c>
      <c r="C41" s="359">
        <v>11.991593</v>
      </c>
      <c r="D41" s="111" t="e">
        <v>#N/A</v>
      </c>
      <c r="E41" s="358">
        <f t="shared" si="2"/>
        <v>11.989789416666667</v>
      </c>
      <c r="F41" s="358">
        <v>11.991593</v>
      </c>
      <c r="G41" s="314"/>
      <c r="H41" s="312"/>
      <c r="I41" s="312"/>
      <c r="J41" s="312"/>
      <c r="K41" s="312"/>
      <c r="L41" s="312"/>
      <c r="M41" s="312"/>
    </row>
    <row r="42" spans="1:13" x14ac:dyDescent="0.25">
      <c r="A42" s="356">
        <f t="shared" si="1"/>
        <v>2022</v>
      </c>
      <c r="B42" s="331">
        <v>44774</v>
      </c>
      <c r="C42" s="359">
        <v>12.122529</v>
      </c>
      <c r="D42" s="111" t="e">
        <v>#N/A</v>
      </c>
      <c r="E42" s="358">
        <f t="shared" si="2"/>
        <v>11.989789416666667</v>
      </c>
      <c r="F42" s="358">
        <v>12.122529</v>
      </c>
      <c r="G42" s="314"/>
      <c r="H42" s="312"/>
      <c r="I42" s="312"/>
      <c r="J42" s="312"/>
      <c r="K42" s="312"/>
      <c r="L42" s="312"/>
      <c r="M42" s="312"/>
    </row>
    <row r="43" spans="1:13" x14ac:dyDescent="0.25">
      <c r="A43" s="356">
        <f t="shared" si="1"/>
        <v>2022</v>
      </c>
      <c r="B43" s="331">
        <v>44805</v>
      </c>
      <c r="C43" s="359">
        <v>12.438625999999999</v>
      </c>
      <c r="D43" s="111" t="e">
        <v>#N/A</v>
      </c>
      <c r="E43" s="358">
        <f t="shared" si="2"/>
        <v>11.989789416666667</v>
      </c>
      <c r="F43" s="358">
        <v>12.438625999999999</v>
      </c>
      <c r="G43" s="314"/>
      <c r="H43" s="312"/>
      <c r="I43" s="312"/>
      <c r="J43" s="312"/>
      <c r="K43" s="312"/>
      <c r="L43" s="312"/>
      <c r="M43" s="312"/>
    </row>
    <row r="44" spans="1:13" x14ac:dyDescent="0.25">
      <c r="A44" s="356">
        <f t="shared" si="1"/>
        <v>2022</v>
      </c>
      <c r="B44" s="331">
        <v>44835</v>
      </c>
      <c r="C44" s="359">
        <v>12.431267</v>
      </c>
      <c r="D44" s="111" t="e">
        <v>#N/A</v>
      </c>
      <c r="E44" s="358">
        <f t="shared" si="2"/>
        <v>11.989789416666667</v>
      </c>
      <c r="F44" s="358">
        <v>12.431267</v>
      </c>
      <c r="G44" s="314"/>
      <c r="H44" s="312"/>
      <c r="I44" s="312"/>
      <c r="J44" s="312"/>
      <c r="K44" s="312"/>
      <c r="L44" s="312"/>
      <c r="M44" s="312"/>
    </row>
    <row r="45" spans="1:13" x14ac:dyDescent="0.25">
      <c r="A45" s="356">
        <f t="shared" si="1"/>
        <v>2022</v>
      </c>
      <c r="B45" s="331">
        <v>44866</v>
      </c>
      <c r="C45" s="359">
        <v>12.466752</v>
      </c>
      <c r="D45" s="111" t="e">
        <v>#N/A</v>
      </c>
      <c r="E45" s="358">
        <f t="shared" si="2"/>
        <v>11.989789416666667</v>
      </c>
      <c r="F45" s="358">
        <v>12.466752</v>
      </c>
      <c r="G45" s="314"/>
      <c r="H45" s="312"/>
      <c r="I45" s="312"/>
      <c r="J45" s="312"/>
      <c r="K45" s="312"/>
      <c r="L45" s="312"/>
      <c r="M45" s="312"/>
    </row>
    <row r="46" spans="1:13" x14ac:dyDescent="0.25">
      <c r="A46" s="356">
        <f t="shared" si="1"/>
        <v>2022</v>
      </c>
      <c r="B46" s="331">
        <v>44896</v>
      </c>
      <c r="C46" s="359">
        <v>12.17512</v>
      </c>
      <c r="D46" s="111" t="e">
        <v>#N/A</v>
      </c>
      <c r="E46" s="358"/>
      <c r="F46" s="358">
        <v>12.17512</v>
      </c>
      <c r="G46" s="314"/>
      <c r="H46" s="312"/>
      <c r="I46" s="312"/>
      <c r="J46" s="312"/>
      <c r="K46" s="312"/>
      <c r="L46" s="312"/>
      <c r="M46" s="312"/>
    </row>
    <row r="47" spans="1:13" x14ac:dyDescent="0.25">
      <c r="A47" s="356">
        <f t="shared" si="1"/>
        <v>2023</v>
      </c>
      <c r="B47" s="331">
        <v>44927</v>
      </c>
      <c r="C47" s="359">
        <v>12.610580000000001</v>
      </c>
      <c r="D47" s="111" t="e">
        <v>#N/A</v>
      </c>
      <c r="E47" s="358"/>
      <c r="F47" s="358">
        <v>12.610580000000001</v>
      </c>
      <c r="G47" s="314"/>
      <c r="H47" s="312"/>
      <c r="I47" s="312"/>
      <c r="J47" s="312"/>
      <c r="K47" s="312"/>
      <c r="L47" s="312"/>
      <c r="M47" s="312"/>
    </row>
    <row r="48" spans="1:13" x14ac:dyDescent="0.25">
      <c r="A48" s="356">
        <f t="shared" si="1"/>
        <v>2023</v>
      </c>
      <c r="B48" s="331">
        <v>44958</v>
      </c>
      <c r="C48" s="359">
        <v>12.590515</v>
      </c>
      <c r="D48" s="111" t="e">
        <v>#N/A</v>
      </c>
      <c r="E48" s="358">
        <f>AVERAGEIF($A$35:$A$96,A48,$F$35:$F$96)</f>
        <v>12.932448000000003</v>
      </c>
      <c r="F48" s="358">
        <v>12.590515</v>
      </c>
      <c r="G48" s="314"/>
      <c r="H48" s="312"/>
      <c r="I48" s="312"/>
      <c r="J48" s="312"/>
      <c r="K48" s="312"/>
      <c r="L48" s="312"/>
      <c r="M48" s="312"/>
    </row>
    <row r="49" spans="1:13" x14ac:dyDescent="0.25">
      <c r="A49" s="356">
        <f t="shared" si="1"/>
        <v>2023</v>
      </c>
      <c r="B49" s="331">
        <v>44986</v>
      </c>
      <c r="C49" s="359">
        <v>12.815473000000001</v>
      </c>
      <c r="D49" s="111" t="e">
        <v>#N/A</v>
      </c>
      <c r="E49" s="358">
        <f t="shared" ref="E49:E57" si="3">AVERAGEIF($A$35:$A$96,A49,$F$35:$F$96)</f>
        <v>12.932448000000003</v>
      </c>
      <c r="F49" s="358">
        <v>12.815473000000001</v>
      </c>
      <c r="G49" s="314"/>
      <c r="H49" s="312"/>
      <c r="I49" s="312"/>
      <c r="J49" s="312"/>
      <c r="K49" s="312"/>
      <c r="L49" s="312"/>
      <c r="M49" s="312"/>
    </row>
    <row r="50" spans="1:13" x14ac:dyDescent="0.25">
      <c r="A50" s="356">
        <f t="shared" si="1"/>
        <v>2023</v>
      </c>
      <c r="B50" s="331">
        <v>45017</v>
      </c>
      <c r="C50" s="359">
        <v>12.680327999999999</v>
      </c>
      <c r="D50" s="111" t="e">
        <v>#N/A</v>
      </c>
      <c r="E50" s="358">
        <f t="shared" si="3"/>
        <v>12.932448000000003</v>
      </c>
      <c r="F50" s="358">
        <v>12.680327999999999</v>
      </c>
      <c r="G50" s="314"/>
      <c r="H50" s="312"/>
      <c r="I50" s="312"/>
      <c r="J50" s="312"/>
      <c r="K50" s="312"/>
      <c r="L50" s="312"/>
      <c r="M50" s="312"/>
    </row>
    <row r="51" spans="1:13" x14ac:dyDescent="0.25">
      <c r="A51" s="356">
        <f t="shared" si="1"/>
        <v>2023</v>
      </c>
      <c r="B51" s="331">
        <v>45047</v>
      </c>
      <c r="C51" s="359">
        <v>12.729638</v>
      </c>
      <c r="D51" s="111" t="e">
        <v>#N/A</v>
      </c>
      <c r="E51" s="358">
        <f t="shared" si="3"/>
        <v>12.932448000000003</v>
      </c>
      <c r="F51" s="358">
        <v>12.729638</v>
      </c>
      <c r="G51" s="314"/>
      <c r="H51" s="312"/>
      <c r="I51" s="312"/>
      <c r="J51" s="312"/>
      <c r="K51" s="312"/>
      <c r="L51" s="312"/>
      <c r="M51" s="312"/>
    </row>
    <row r="52" spans="1:13" x14ac:dyDescent="0.25">
      <c r="A52" s="356">
        <f t="shared" si="1"/>
        <v>2023</v>
      </c>
      <c r="B52" s="331">
        <v>45078</v>
      </c>
      <c r="C52" s="359">
        <v>12.865575</v>
      </c>
      <c r="D52" s="111" t="e">
        <v>#N/A</v>
      </c>
      <c r="E52" s="358">
        <f t="shared" si="3"/>
        <v>12.932448000000003</v>
      </c>
      <c r="F52" s="358">
        <v>12.865575</v>
      </c>
      <c r="G52" s="314"/>
      <c r="H52" s="312"/>
      <c r="I52" s="312"/>
      <c r="J52" s="312"/>
      <c r="K52" s="312"/>
      <c r="L52" s="312"/>
      <c r="M52" s="312"/>
    </row>
    <row r="53" spans="1:13" x14ac:dyDescent="0.25">
      <c r="A53" s="356">
        <f t="shared" si="1"/>
        <v>2023</v>
      </c>
      <c r="B53" s="331">
        <v>45108</v>
      </c>
      <c r="C53" s="359">
        <v>12.935294000000001</v>
      </c>
      <c r="D53" s="111" t="e">
        <v>#N/A</v>
      </c>
      <c r="E53" s="358">
        <f t="shared" si="3"/>
        <v>12.932448000000003</v>
      </c>
      <c r="F53" s="358">
        <v>12.935294000000001</v>
      </c>
      <c r="G53" s="314"/>
      <c r="H53" s="312"/>
      <c r="I53" s="312"/>
      <c r="J53" s="312"/>
      <c r="K53" s="312"/>
      <c r="L53" s="312"/>
      <c r="M53" s="312"/>
    </row>
    <row r="54" spans="1:13" x14ac:dyDescent="0.25">
      <c r="A54" s="356">
        <f t="shared" si="1"/>
        <v>2023</v>
      </c>
      <c r="B54" s="331">
        <v>45139</v>
      </c>
      <c r="C54" s="359">
        <v>13.047376</v>
      </c>
      <c r="D54" s="111" t="e">
        <v>#N/A</v>
      </c>
      <c r="E54" s="358">
        <f t="shared" si="3"/>
        <v>12.932448000000003</v>
      </c>
      <c r="F54" s="358">
        <v>13.047376</v>
      </c>
      <c r="G54" s="314"/>
      <c r="H54" s="312"/>
      <c r="I54" s="312"/>
      <c r="J54" s="312"/>
      <c r="K54" s="312"/>
      <c r="L54" s="312"/>
      <c r="M54" s="312"/>
    </row>
    <row r="55" spans="1:13" x14ac:dyDescent="0.25">
      <c r="A55" s="356">
        <f t="shared" si="1"/>
        <v>2023</v>
      </c>
      <c r="B55" s="331">
        <v>45170</v>
      </c>
      <c r="C55" s="359">
        <v>13.176662</v>
      </c>
      <c r="D55" s="111" t="e">
        <v>#N/A</v>
      </c>
      <c r="E55" s="358">
        <f t="shared" si="3"/>
        <v>12.932448000000003</v>
      </c>
      <c r="F55" s="358">
        <v>13.176662</v>
      </c>
      <c r="G55" s="314"/>
      <c r="H55" s="312"/>
      <c r="I55" s="312"/>
      <c r="J55" s="312"/>
      <c r="K55" s="312"/>
      <c r="L55" s="312"/>
      <c r="M55" s="312"/>
    </row>
    <row r="56" spans="1:13" x14ac:dyDescent="0.25">
      <c r="A56" s="356">
        <f t="shared" si="1"/>
        <v>2023</v>
      </c>
      <c r="B56" s="331">
        <v>45200</v>
      </c>
      <c r="C56" s="359">
        <v>13.148883</v>
      </c>
      <c r="D56" s="111" t="e">
        <v>#N/A</v>
      </c>
      <c r="E56" s="358">
        <f t="shared" si="3"/>
        <v>12.932448000000003</v>
      </c>
      <c r="F56" s="358">
        <v>13.148883</v>
      </c>
      <c r="G56" s="314"/>
      <c r="H56" s="312"/>
      <c r="I56" s="312"/>
      <c r="J56" s="312"/>
      <c r="K56" s="312"/>
      <c r="L56" s="312"/>
      <c r="M56" s="312"/>
    </row>
    <row r="57" spans="1:13" x14ac:dyDescent="0.25">
      <c r="A57" s="356">
        <f t="shared" si="1"/>
        <v>2023</v>
      </c>
      <c r="B57" s="331">
        <v>45231</v>
      </c>
      <c r="C57" s="359">
        <v>13.281094</v>
      </c>
      <c r="D57" s="111" t="e">
        <v>#N/A</v>
      </c>
      <c r="E57" s="358">
        <f t="shared" si="3"/>
        <v>12.932448000000003</v>
      </c>
      <c r="F57" s="358">
        <v>13.281094</v>
      </c>
      <c r="G57" s="314"/>
      <c r="H57" s="312"/>
      <c r="I57" s="312"/>
      <c r="J57" s="312"/>
      <c r="K57" s="312"/>
      <c r="L57" s="312"/>
      <c r="M57" s="312"/>
    </row>
    <row r="58" spans="1:13" x14ac:dyDescent="0.25">
      <c r="A58" s="356">
        <f t="shared" si="1"/>
        <v>2023</v>
      </c>
      <c r="B58" s="331">
        <v>45261</v>
      </c>
      <c r="C58" s="359">
        <v>13.307957999999999</v>
      </c>
      <c r="D58" s="111" t="e">
        <v>#N/A</v>
      </c>
      <c r="E58" s="358"/>
      <c r="F58" s="358">
        <v>13.307957999999999</v>
      </c>
      <c r="G58" s="314"/>
      <c r="H58" s="312"/>
      <c r="I58" s="312"/>
      <c r="J58" s="312"/>
      <c r="K58" s="312"/>
      <c r="L58" s="312"/>
      <c r="M58" s="312"/>
    </row>
    <row r="59" spans="1:13" x14ac:dyDescent="0.25">
      <c r="A59" s="356">
        <f t="shared" si="1"/>
        <v>2024</v>
      </c>
      <c r="B59" s="331">
        <v>45292</v>
      </c>
      <c r="C59" s="359">
        <v>12.553566</v>
      </c>
      <c r="D59" s="111" t="e">
        <v>#N/A</v>
      </c>
      <c r="E59" s="358"/>
      <c r="F59" s="358">
        <v>12.553566</v>
      </c>
      <c r="G59" s="314"/>
      <c r="H59" s="312"/>
      <c r="I59" s="312"/>
      <c r="J59" s="312"/>
      <c r="K59" s="312"/>
      <c r="L59" s="312"/>
      <c r="M59" s="312"/>
    </row>
    <row r="60" spans="1:13" x14ac:dyDescent="0.25">
      <c r="A60" s="356">
        <f t="shared" si="1"/>
        <v>2024</v>
      </c>
      <c r="B60" s="331">
        <v>45323</v>
      </c>
      <c r="C60" s="359">
        <v>13.102080000000001</v>
      </c>
      <c r="D60" s="111" t="e">
        <v>#N/A</v>
      </c>
      <c r="E60" s="358">
        <f>AVERAGEIF($A$35:$A$96,A60,$F$35:$F$96)</f>
        <v>13.23785976166667</v>
      </c>
      <c r="F60" s="358">
        <v>13.102080000000001</v>
      </c>
      <c r="G60" s="314"/>
      <c r="H60" s="312"/>
      <c r="I60" s="312"/>
      <c r="J60" s="312"/>
      <c r="K60" s="312"/>
      <c r="L60" s="312"/>
      <c r="M60" s="312"/>
    </row>
    <row r="61" spans="1:13" x14ac:dyDescent="0.25">
      <c r="A61" s="356">
        <f t="shared" si="1"/>
        <v>2024</v>
      </c>
      <c r="B61" s="331">
        <v>45352</v>
      </c>
      <c r="C61" s="359">
        <v>13.170783</v>
      </c>
      <c r="D61" s="111" t="e">
        <v>#N/A</v>
      </c>
      <c r="E61" s="358">
        <f t="shared" ref="E61:E69" si="4">AVERAGEIF($A$35:$A$96,A61,$F$35:$F$96)</f>
        <v>13.23785976166667</v>
      </c>
      <c r="F61" s="358">
        <v>13.170783</v>
      </c>
      <c r="G61" s="314"/>
      <c r="H61" s="312"/>
      <c r="I61" s="312"/>
      <c r="J61" s="312"/>
      <c r="K61" s="312"/>
      <c r="L61" s="312"/>
      <c r="M61" s="312"/>
    </row>
    <row r="62" spans="1:13" x14ac:dyDescent="0.25">
      <c r="A62" s="356">
        <f t="shared" si="1"/>
        <v>2024</v>
      </c>
      <c r="B62" s="331">
        <v>45383</v>
      </c>
      <c r="C62" s="359">
        <v>13.248628999999999</v>
      </c>
      <c r="D62" s="111" t="e">
        <v>#N/A</v>
      </c>
      <c r="E62" s="358">
        <f t="shared" si="4"/>
        <v>13.23785976166667</v>
      </c>
      <c r="F62" s="358">
        <v>13.248628999999999</v>
      </c>
      <c r="G62" s="314"/>
      <c r="H62" s="312"/>
      <c r="I62" s="312"/>
      <c r="J62" s="312"/>
      <c r="K62" s="312"/>
      <c r="L62" s="312"/>
      <c r="M62" s="312"/>
    </row>
    <row r="63" spans="1:13" x14ac:dyDescent="0.25">
      <c r="A63" s="356">
        <f t="shared" si="1"/>
        <v>2024</v>
      </c>
      <c r="B63" s="331">
        <v>45413</v>
      </c>
      <c r="C63" s="359">
        <v>13.201128000000001</v>
      </c>
      <c r="D63" s="111" t="e">
        <v>#N/A</v>
      </c>
      <c r="E63" s="358">
        <f t="shared" si="4"/>
        <v>13.23785976166667</v>
      </c>
      <c r="F63" s="358">
        <v>13.201128000000001</v>
      </c>
      <c r="G63" s="314"/>
      <c r="H63" s="312"/>
      <c r="I63" s="312"/>
      <c r="J63" s="312"/>
      <c r="K63" s="312"/>
      <c r="L63" s="312"/>
      <c r="M63" s="312"/>
    </row>
    <row r="64" spans="1:13" x14ac:dyDescent="0.25">
      <c r="A64" s="356">
        <f t="shared" si="1"/>
        <v>2024</v>
      </c>
      <c r="B64" s="331">
        <v>45444</v>
      </c>
      <c r="C64" s="359">
        <v>13.239855</v>
      </c>
      <c r="D64" s="111" t="e">
        <v>#N/A</v>
      </c>
      <c r="E64" s="358">
        <f t="shared" si="4"/>
        <v>13.23785976166667</v>
      </c>
      <c r="F64" s="358">
        <v>13.239855</v>
      </c>
      <c r="G64" s="314"/>
      <c r="H64" s="312"/>
      <c r="I64" s="312"/>
      <c r="J64" s="312"/>
      <c r="K64" s="312"/>
      <c r="L64" s="312"/>
      <c r="M64" s="312"/>
    </row>
    <row r="65" spans="1:13" x14ac:dyDescent="0.25">
      <c r="A65" s="356">
        <f t="shared" si="1"/>
        <v>2024</v>
      </c>
      <c r="B65" s="331">
        <v>45474</v>
      </c>
      <c r="C65" s="359">
        <v>13.191927</v>
      </c>
      <c r="D65" s="111" t="e">
        <v>#N/A</v>
      </c>
      <c r="E65" s="358">
        <f t="shared" si="4"/>
        <v>13.23785976166667</v>
      </c>
      <c r="F65" s="358">
        <v>13.191927</v>
      </c>
      <c r="G65" s="314"/>
      <c r="H65" s="312"/>
      <c r="I65" s="312"/>
      <c r="J65" s="312"/>
      <c r="K65" s="312"/>
      <c r="L65" s="312"/>
      <c r="M65" s="312"/>
    </row>
    <row r="66" spans="1:13" x14ac:dyDescent="0.25">
      <c r="A66" s="356">
        <f t="shared" si="1"/>
        <v>2024</v>
      </c>
      <c r="B66" s="331">
        <v>45505</v>
      </c>
      <c r="C66" s="359">
        <v>13.361276</v>
      </c>
      <c r="D66" s="111" t="e">
        <v>#N/A</v>
      </c>
      <c r="E66" s="358">
        <f t="shared" si="4"/>
        <v>13.23785976166667</v>
      </c>
      <c r="F66" s="358">
        <v>13.361276</v>
      </c>
      <c r="G66" s="314"/>
      <c r="H66" s="312"/>
      <c r="I66" s="312"/>
      <c r="J66" s="312"/>
      <c r="K66" s="312"/>
      <c r="L66" s="312"/>
      <c r="M66" s="312"/>
    </row>
    <row r="67" spans="1:13" x14ac:dyDescent="0.25">
      <c r="A67" s="356">
        <f t="shared" si="1"/>
        <v>2024</v>
      </c>
      <c r="B67" s="331">
        <v>45536</v>
      </c>
      <c r="C67" s="359">
        <v>13.204145</v>
      </c>
      <c r="D67" s="111" t="e">
        <v>#N/A</v>
      </c>
      <c r="E67" s="358">
        <f t="shared" si="4"/>
        <v>13.23785976166667</v>
      </c>
      <c r="F67" s="358">
        <v>13.204145</v>
      </c>
      <c r="G67" s="314"/>
      <c r="H67" s="312"/>
      <c r="I67" s="312"/>
      <c r="J67" s="312"/>
      <c r="K67" s="312"/>
      <c r="L67" s="312"/>
      <c r="M67" s="312"/>
    </row>
    <row r="68" spans="1:13" x14ac:dyDescent="0.25">
      <c r="A68" s="356">
        <f t="shared" si="1"/>
        <v>2024</v>
      </c>
      <c r="B68" s="331">
        <v>45566</v>
      </c>
      <c r="C68" s="359">
        <v>13.453026682999999</v>
      </c>
      <c r="D68" s="111" t="e">
        <v>#N/A</v>
      </c>
      <c r="E68" s="358">
        <f t="shared" si="4"/>
        <v>13.23785976166667</v>
      </c>
      <c r="F68" s="358">
        <v>13.453026682999999</v>
      </c>
      <c r="G68" s="314"/>
      <c r="H68" s="312"/>
      <c r="I68" s="312"/>
      <c r="J68" s="312"/>
      <c r="K68" s="312"/>
      <c r="L68" s="312"/>
      <c r="M68" s="312"/>
    </row>
    <row r="69" spans="1:13" x14ac:dyDescent="0.25">
      <c r="A69" s="356">
        <f t="shared" si="1"/>
        <v>2024</v>
      </c>
      <c r="B69" s="331">
        <v>45597</v>
      </c>
      <c r="C69" s="359">
        <v>13.503891457</v>
      </c>
      <c r="D69" s="111">
        <v>13.503891457</v>
      </c>
      <c r="E69" s="358">
        <f t="shared" si="4"/>
        <v>13.23785976166667</v>
      </c>
      <c r="F69" s="358">
        <v>13.503891457</v>
      </c>
      <c r="G69" s="314"/>
      <c r="H69" s="312"/>
      <c r="I69" s="312"/>
      <c r="J69" s="312"/>
      <c r="K69" s="312"/>
      <c r="L69" s="312"/>
      <c r="M69" s="312"/>
    </row>
    <row r="70" spans="1:13" x14ac:dyDescent="0.25">
      <c r="A70" s="356">
        <f t="shared" si="1"/>
        <v>2024</v>
      </c>
      <c r="B70" s="331">
        <v>45627</v>
      </c>
      <c r="C70" s="359" t="e">
        <v>#N/A</v>
      </c>
      <c r="D70" s="111">
        <v>13.62401</v>
      </c>
      <c r="E70" s="358"/>
      <c r="F70" s="358">
        <v>13.62401</v>
      </c>
      <c r="G70" s="314"/>
      <c r="H70" s="312"/>
      <c r="I70" s="312"/>
      <c r="J70" s="312"/>
      <c r="K70" s="312"/>
      <c r="L70" s="312"/>
      <c r="M70" s="312"/>
    </row>
    <row r="71" spans="1:13" x14ac:dyDescent="0.25">
      <c r="A71" s="356">
        <f t="shared" si="1"/>
        <v>2025</v>
      </c>
      <c r="B71" s="331">
        <v>45658</v>
      </c>
      <c r="C71" s="359" t="e">
        <v>#N/A</v>
      </c>
      <c r="D71" s="111">
        <v>13.507070000000001</v>
      </c>
      <c r="E71" s="358"/>
      <c r="F71" s="358">
        <v>13.507070000000001</v>
      </c>
      <c r="G71" s="314"/>
      <c r="H71" s="312"/>
      <c r="I71" s="312"/>
      <c r="J71" s="312"/>
      <c r="K71" s="312"/>
      <c r="L71" s="312"/>
      <c r="M71" s="312"/>
    </row>
    <row r="72" spans="1:13" x14ac:dyDescent="0.25">
      <c r="A72" s="356">
        <f t="shared" si="1"/>
        <v>2025</v>
      </c>
      <c r="B72" s="331">
        <v>45689</v>
      </c>
      <c r="C72" s="359" t="e">
        <v>#N/A</v>
      </c>
      <c r="D72" s="111">
        <v>13.342269999999999</v>
      </c>
      <c r="E72" s="358">
        <f>AVERAGEIF($A$35:$A$96,A72,$F$35:$F$96)</f>
        <v>13.521091666666665</v>
      </c>
      <c r="F72" s="358">
        <v>13.342269999999999</v>
      </c>
      <c r="G72" s="314"/>
      <c r="H72" s="312"/>
      <c r="I72" s="312"/>
      <c r="J72" s="312"/>
      <c r="K72" s="312"/>
      <c r="L72" s="312"/>
      <c r="M72" s="312"/>
    </row>
    <row r="73" spans="1:13" x14ac:dyDescent="0.25">
      <c r="A73" s="356">
        <f t="shared" si="1"/>
        <v>2025</v>
      </c>
      <c r="B73" s="331">
        <v>45717</v>
      </c>
      <c r="C73" s="359" t="e">
        <v>#N/A</v>
      </c>
      <c r="D73" s="111">
        <v>13.477539999999999</v>
      </c>
      <c r="E73" s="358">
        <f t="shared" ref="E73:E81" si="5">AVERAGEIF($A$35:$A$96,A73,$F$35:$F$96)</f>
        <v>13.521091666666665</v>
      </c>
      <c r="F73" s="358">
        <v>13.477539999999999</v>
      </c>
      <c r="G73" s="314"/>
      <c r="H73" s="312"/>
      <c r="I73" s="312"/>
      <c r="J73" s="312"/>
      <c r="K73" s="312"/>
      <c r="L73" s="312"/>
      <c r="M73" s="312"/>
    </row>
    <row r="74" spans="1:13" x14ac:dyDescent="0.25">
      <c r="A74" s="356">
        <f t="shared" si="1"/>
        <v>2025</v>
      </c>
      <c r="B74" s="331">
        <v>45748</v>
      </c>
      <c r="C74" s="359" t="e">
        <v>#N/A</v>
      </c>
      <c r="D74" s="111">
        <v>13.494619999999999</v>
      </c>
      <c r="E74" s="358">
        <f t="shared" si="5"/>
        <v>13.521091666666665</v>
      </c>
      <c r="F74" s="358">
        <v>13.494619999999999</v>
      </c>
      <c r="G74" s="314"/>
      <c r="H74" s="312"/>
      <c r="I74" s="312"/>
      <c r="J74" s="312"/>
      <c r="K74" s="312"/>
      <c r="L74" s="312"/>
      <c r="M74" s="312"/>
    </row>
    <row r="75" spans="1:13" x14ac:dyDescent="0.25">
      <c r="A75" s="356">
        <f t="shared" si="1"/>
        <v>2025</v>
      </c>
      <c r="B75" s="331">
        <v>45778</v>
      </c>
      <c r="C75" s="359" t="e">
        <v>#N/A</v>
      </c>
      <c r="D75" s="111">
        <v>13.514290000000001</v>
      </c>
      <c r="E75" s="358">
        <f t="shared" si="5"/>
        <v>13.521091666666665</v>
      </c>
      <c r="F75" s="358">
        <v>13.514290000000001</v>
      </c>
      <c r="G75" s="314"/>
      <c r="H75" s="312"/>
      <c r="I75" s="312"/>
      <c r="J75" s="312"/>
      <c r="K75" s="312"/>
      <c r="L75" s="312"/>
      <c r="M75" s="312"/>
    </row>
    <row r="76" spans="1:13" x14ac:dyDescent="0.25">
      <c r="A76" s="356">
        <f t="shared" si="1"/>
        <v>2025</v>
      </c>
      <c r="B76" s="331">
        <v>45809</v>
      </c>
      <c r="C76" s="359" t="e">
        <v>#N/A</v>
      </c>
      <c r="D76" s="111">
        <v>13.528930000000001</v>
      </c>
      <c r="E76" s="358">
        <f t="shared" si="5"/>
        <v>13.521091666666665</v>
      </c>
      <c r="F76" s="358">
        <v>13.528930000000001</v>
      </c>
      <c r="G76" s="314"/>
      <c r="H76" s="312"/>
      <c r="I76" s="312"/>
      <c r="J76" s="312"/>
      <c r="K76" s="312"/>
      <c r="L76" s="312"/>
      <c r="M76" s="312"/>
    </row>
    <row r="77" spans="1:13" x14ac:dyDescent="0.25">
      <c r="A77" s="356">
        <f t="shared" si="1"/>
        <v>2025</v>
      </c>
      <c r="B77" s="331">
        <v>45839</v>
      </c>
      <c r="C77" s="359" t="e">
        <v>#N/A</v>
      </c>
      <c r="D77" s="111">
        <v>13.560930000000001</v>
      </c>
      <c r="E77" s="358">
        <f t="shared" si="5"/>
        <v>13.521091666666665</v>
      </c>
      <c r="F77" s="358">
        <v>13.560930000000001</v>
      </c>
      <c r="G77" s="314"/>
      <c r="H77" s="312"/>
      <c r="I77" s="312"/>
      <c r="J77" s="312"/>
      <c r="K77" s="312"/>
      <c r="L77" s="312"/>
      <c r="M77" s="312"/>
    </row>
    <row r="78" spans="1:13" x14ac:dyDescent="0.25">
      <c r="A78" s="356">
        <f t="shared" si="1"/>
        <v>2025</v>
      </c>
      <c r="B78" s="331">
        <v>45870</v>
      </c>
      <c r="C78" s="359" t="e">
        <v>#N/A</v>
      </c>
      <c r="D78" s="111">
        <v>13.53327</v>
      </c>
      <c r="E78" s="358">
        <f t="shared" si="5"/>
        <v>13.521091666666665</v>
      </c>
      <c r="F78" s="358">
        <v>13.53327</v>
      </c>
      <c r="G78" s="314"/>
      <c r="H78" s="312"/>
      <c r="I78" s="312"/>
      <c r="J78" s="312"/>
      <c r="K78" s="312"/>
      <c r="L78" s="312"/>
      <c r="M78" s="312"/>
    </row>
    <row r="79" spans="1:13" x14ac:dyDescent="0.25">
      <c r="A79" s="356">
        <f t="shared" si="1"/>
        <v>2025</v>
      </c>
      <c r="B79" s="331">
        <v>45901</v>
      </c>
      <c r="C79" s="359" t="e">
        <v>#N/A</v>
      </c>
      <c r="D79" s="111">
        <v>13.54609</v>
      </c>
      <c r="E79" s="358">
        <f t="shared" si="5"/>
        <v>13.521091666666665</v>
      </c>
      <c r="F79" s="358">
        <v>13.54609</v>
      </c>
      <c r="G79" s="314"/>
      <c r="H79" s="312"/>
      <c r="I79" s="312"/>
      <c r="J79" s="312"/>
      <c r="K79" s="312"/>
      <c r="L79" s="312"/>
      <c r="M79" s="312"/>
    </row>
    <row r="80" spans="1:13" x14ac:dyDescent="0.25">
      <c r="A80" s="356">
        <f t="shared" si="1"/>
        <v>2025</v>
      </c>
      <c r="B80" s="331">
        <v>45931</v>
      </c>
      <c r="C80" s="359" t="e">
        <v>#N/A</v>
      </c>
      <c r="D80" s="111">
        <v>13.47917</v>
      </c>
      <c r="E80" s="358">
        <f t="shared" si="5"/>
        <v>13.521091666666665</v>
      </c>
      <c r="F80" s="358">
        <v>13.47917</v>
      </c>
      <c r="G80" s="314"/>
      <c r="H80" s="312"/>
      <c r="I80" s="312"/>
      <c r="J80" s="312"/>
      <c r="K80" s="312"/>
      <c r="L80" s="312"/>
      <c r="M80" s="312"/>
    </row>
    <row r="81" spans="1:13" x14ac:dyDescent="0.25">
      <c r="A81" s="356">
        <f t="shared" si="1"/>
        <v>2025</v>
      </c>
      <c r="B81" s="331">
        <v>45962</v>
      </c>
      <c r="C81" s="359" t="e">
        <v>#N/A</v>
      </c>
      <c r="D81" s="111">
        <v>13.63804</v>
      </c>
      <c r="E81" s="358">
        <f t="shared" si="5"/>
        <v>13.521091666666665</v>
      </c>
      <c r="F81" s="358">
        <v>13.63804</v>
      </c>
      <c r="G81" s="314"/>
      <c r="H81" s="312"/>
      <c r="I81" s="312"/>
      <c r="J81" s="312"/>
      <c r="K81" s="312"/>
      <c r="L81" s="312"/>
      <c r="M81" s="312"/>
    </row>
    <row r="82" spans="1:13" x14ac:dyDescent="0.25">
      <c r="A82" s="356">
        <f t="shared" si="1"/>
        <v>2025</v>
      </c>
      <c r="B82" s="331">
        <v>45992</v>
      </c>
      <c r="C82" s="359" t="e">
        <v>#N/A</v>
      </c>
      <c r="D82" s="111">
        <v>13.630879999999999</v>
      </c>
      <c r="E82" s="358"/>
      <c r="F82" s="358">
        <v>13.630879999999999</v>
      </c>
      <c r="G82" s="314"/>
      <c r="H82" s="312"/>
      <c r="I82" s="312"/>
      <c r="J82" s="312"/>
      <c r="K82" s="312"/>
      <c r="L82" s="312"/>
      <c r="M82" s="312"/>
    </row>
    <row r="83" spans="1:13" x14ac:dyDescent="0.25">
      <c r="A83" s="312"/>
      <c r="B83" s="312"/>
      <c r="C83" s="312"/>
      <c r="D83" s="312"/>
      <c r="E83" s="312"/>
      <c r="F83" s="312"/>
      <c r="G83" s="314"/>
      <c r="H83" s="312"/>
      <c r="I83" s="312"/>
      <c r="J83" s="312"/>
      <c r="K83" s="312"/>
      <c r="L83" s="312"/>
      <c r="M83" s="312"/>
    </row>
    <row r="84" spans="1:13" x14ac:dyDescent="0.25">
      <c r="A84" s="312"/>
      <c r="B84" s="312"/>
      <c r="C84" s="312"/>
      <c r="D84" s="312"/>
      <c r="E84" s="312"/>
      <c r="F84" s="312"/>
      <c r="G84" s="314"/>
      <c r="H84" s="312"/>
      <c r="I84" s="312"/>
      <c r="J84" s="312"/>
      <c r="K84" s="312"/>
      <c r="L84" s="312"/>
      <c r="M84" s="312"/>
    </row>
    <row r="85" spans="1:13" x14ac:dyDescent="0.25">
      <c r="A85" s="312"/>
      <c r="B85" s="312"/>
      <c r="C85" s="312"/>
      <c r="D85" s="312"/>
      <c r="E85" s="312"/>
      <c r="F85" s="312"/>
      <c r="G85" s="314"/>
      <c r="H85" s="312"/>
      <c r="I85" s="312"/>
      <c r="J85" s="312"/>
      <c r="K85" s="312"/>
      <c r="L85" s="312"/>
      <c r="M85" s="312"/>
    </row>
    <row r="86" spans="1:13" x14ac:dyDescent="0.25">
      <c r="A86" s="312"/>
      <c r="B86" s="312"/>
      <c r="C86" s="312"/>
      <c r="D86" s="312"/>
      <c r="E86" s="312"/>
      <c r="F86" s="312"/>
      <c r="G86" s="314"/>
      <c r="H86" s="312"/>
      <c r="I86" s="312"/>
      <c r="J86" s="312"/>
      <c r="K86" s="312"/>
      <c r="L86" s="312"/>
      <c r="M86" s="312"/>
    </row>
    <row r="87" spans="1:13" x14ac:dyDescent="0.25">
      <c r="A87" s="312"/>
      <c r="B87" s="312"/>
      <c r="C87" s="312"/>
      <c r="D87" s="312"/>
      <c r="E87" s="312"/>
      <c r="F87" s="312"/>
      <c r="G87" s="314"/>
      <c r="H87" s="312"/>
      <c r="I87" s="312"/>
      <c r="J87" s="312"/>
      <c r="K87" s="312"/>
      <c r="L87" s="312"/>
      <c r="M87" s="312"/>
    </row>
    <row r="88" spans="1:13" x14ac:dyDescent="0.25">
      <c r="A88" s="312"/>
      <c r="B88" s="312"/>
      <c r="C88" s="312"/>
      <c r="D88" s="312"/>
      <c r="E88" s="312"/>
      <c r="F88" s="312"/>
      <c r="G88" s="314"/>
      <c r="H88" s="312"/>
      <c r="I88" s="312"/>
      <c r="J88" s="312"/>
      <c r="K88" s="312"/>
      <c r="L88" s="312"/>
      <c r="M88" s="312"/>
    </row>
    <row r="89" spans="1:13" x14ac:dyDescent="0.25">
      <c r="A89" s="315"/>
      <c r="B89" s="189" t="s">
        <v>342</v>
      </c>
      <c r="C89" s="312"/>
      <c r="D89" s="312"/>
      <c r="E89" s="312"/>
      <c r="F89" s="312"/>
      <c r="G89" s="314"/>
      <c r="H89" s="312"/>
      <c r="I89" s="312"/>
      <c r="J89" s="312"/>
      <c r="K89" s="312"/>
      <c r="L89" s="312"/>
      <c r="M89" s="312"/>
    </row>
    <row r="90" spans="1:13" x14ac:dyDescent="0.25">
      <c r="A90" s="5">
        <v>2.5</v>
      </c>
      <c r="B90" s="5">
        <v>-2</v>
      </c>
      <c r="C90" s="312"/>
      <c r="D90" s="312"/>
      <c r="E90" s="312"/>
      <c r="F90" s="312"/>
      <c r="G90" s="314"/>
      <c r="H90" s="312"/>
      <c r="I90" s="312"/>
      <c r="J90" s="312"/>
      <c r="K90" s="312"/>
      <c r="L90" s="312"/>
      <c r="M90" s="312"/>
    </row>
    <row r="91" spans="1:13" x14ac:dyDescent="0.25">
      <c r="A91" s="5">
        <v>2.5</v>
      </c>
      <c r="B91" s="5">
        <v>10</v>
      </c>
      <c r="C91" s="312"/>
      <c r="D91" s="312"/>
      <c r="E91" s="312"/>
      <c r="F91" s="312"/>
      <c r="G91" s="314"/>
      <c r="H91" s="312"/>
      <c r="I91" s="312"/>
      <c r="J91" s="312"/>
      <c r="K91" s="312"/>
      <c r="L91" s="312"/>
      <c r="M91" s="312"/>
    </row>
    <row r="92" spans="1:13" x14ac:dyDescent="0.25">
      <c r="B92" s="109"/>
      <c r="C92" s="312"/>
      <c r="D92" s="312"/>
      <c r="E92" s="312"/>
      <c r="F92" s="312"/>
      <c r="G92" s="314"/>
      <c r="H92" s="312"/>
      <c r="I92" s="312"/>
      <c r="J92" s="312"/>
      <c r="K92" s="312"/>
      <c r="L92" s="312"/>
      <c r="M92" s="312"/>
    </row>
    <row r="93" spans="1:13" x14ac:dyDescent="0.25">
      <c r="B93" s="109"/>
      <c r="D93" s="114"/>
      <c r="F93" s="114"/>
      <c r="G93" s="113"/>
    </row>
    <row r="94" spans="1:13" x14ac:dyDescent="0.25">
      <c r="B94" s="109"/>
      <c r="D94" s="114"/>
      <c r="F94" s="114"/>
      <c r="G94" s="113"/>
    </row>
    <row r="95" spans="1:13" x14ac:dyDescent="0.25">
      <c r="B95" s="109"/>
      <c r="C95" s="114"/>
      <c r="D95" s="113"/>
      <c r="F95" s="114"/>
      <c r="G95" s="113"/>
    </row>
    <row r="96" spans="1:13" x14ac:dyDescent="0.25">
      <c r="B96" s="109"/>
      <c r="C96" s="114"/>
      <c r="D96" s="113"/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  <c r="G100" s="113"/>
    </row>
    <row r="101" spans="6:7" x14ac:dyDescent="0.25">
      <c r="F101" s="114"/>
      <c r="G101" s="113"/>
    </row>
    <row r="102" spans="6:7" x14ac:dyDescent="0.25">
      <c r="F102" s="114"/>
      <c r="G102" s="113"/>
    </row>
    <row r="103" spans="6:7" x14ac:dyDescent="0.25">
      <c r="F103" s="114"/>
      <c r="G103" s="113"/>
    </row>
    <row r="104" spans="6:7" x14ac:dyDescent="0.25">
      <c r="F104" s="114"/>
      <c r="G104" s="113"/>
    </row>
    <row r="105" spans="6:7" x14ac:dyDescent="0.25">
      <c r="F105" s="114"/>
      <c r="G105" s="113"/>
    </row>
    <row r="106" spans="6:7" x14ac:dyDescent="0.25">
      <c r="F106" s="114"/>
    </row>
    <row r="107" spans="6:7" x14ac:dyDescent="0.25">
      <c r="F107" s="114"/>
    </row>
    <row r="108" spans="6:7" x14ac:dyDescent="0.25">
      <c r="F108" s="114"/>
    </row>
    <row r="109" spans="6:7" x14ac:dyDescent="0.25">
      <c r="F109" s="114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</sheetData>
  <mergeCells count="2">
    <mergeCell ref="C24:G24"/>
    <mergeCell ref="I24:L24"/>
  </mergeCells>
  <conditionalFormatting sqref="C35:D82">
    <cfRule type="expression" dxfId="22" priority="1" stopIfTrue="1">
      <formula>ISNA(C35)</formula>
    </cfRule>
  </conditionalFormatting>
  <hyperlinks>
    <hyperlink ref="A3" location="Contents!A1" display="Return to Contents" xr:uid="{00000000-0004-0000-0600-000000000000}"/>
  </hyperlinks>
  <pageMargins left="0.7" right="0.7" top="0.75" bottom="0.75" header="0.3" footer="0.3"/>
  <pageSetup scale="43" fitToHeight="0" orientation="portrait" verticalDpi="599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pageSetUpPr fitToPage="1"/>
  </sheetPr>
  <dimension ref="A2:S63"/>
  <sheetViews>
    <sheetView workbookViewId="0"/>
  </sheetViews>
  <sheetFormatPr defaultRowHeight="12.75" x14ac:dyDescent="0.2"/>
  <cols>
    <col min="3" max="3" width="9.28515625" style="5"/>
    <col min="17" max="17" width="18" customWidth="1"/>
  </cols>
  <sheetData>
    <row r="2" spans="1:19" ht="15.75" x14ac:dyDescent="0.25">
      <c r="A2" s="31" t="s">
        <v>977</v>
      </c>
    </row>
    <row r="3" spans="1:19" x14ac:dyDescent="0.2">
      <c r="A3" s="16" t="s">
        <v>16</v>
      </c>
    </row>
    <row r="4" spans="1:19" x14ac:dyDescent="0.2">
      <c r="A4" s="288"/>
      <c r="B4" s="288"/>
      <c r="C4" s="305"/>
      <c r="D4" s="288"/>
      <c r="E4" s="288"/>
      <c r="F4" s="288"/>
      <c r="G4" s="288"/>
      <c r="H4" s="288"/>
      <c r="I4" s="288"/>
      <c r="J4" s="288"/>
      <c r="K4" s="288"/>
    </row>
    <row r="5" spans="1:19" ht="15" x14ac:dyDescent="0.25">
      <c r="A5" s="288"/>
      <c r="B5" s="288"/>
      <c r="C5" s="305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92"/>
      <c r="S5" s="164"/>
    </row>
    <row r="6" spans="1:19" x14ac:dyDescent="0.2">
      <c r="A6" s="288"/>
      <c r="B6" s="288"/>
      <c r="C6" s="305"/>
      <c r="D6" s="288"/>
      <c r="E6" s="288"/>
      <c r="F6" s="288"/>
      <c r="G6" s="288"/>
      <c r="H6" s="288"/>
      <c r="I6" s="288"/>
      <c r="J6" s="288"/>
      <c r="K6" s="288"/>
      <c r="Q6" s="190" t="s">
        <v>196</v>
      </c>
      <c r="R6" s="187" t="s">
        <v>351</v>
      </c>
      <c r="S6" s="191"/>
    </row>
    <row r="7" spans="1:19" x14ac:dyDescent="0.2">
      <c r="A7" s="288"/>
      <c r="B7" s="288"/>
      <c r="C7" s="305"/>
      <c r="D7" s="288"/>
      <c r="E7" s="288"/>
      <c r="F7" s="288"/>
      <c r="G7" s="288"/>
      <c r="H7" s="288"/>
      <c r="I7" s="288"/>
      <c r="J7" s="288"/>
      <c r="K7" s="288"/>
    </row>
    <row r="8" spans="1:19" x14ac:dyDescent="0.2">
      <c r="A8" s="288"/>
      <c r="B8" s="288"/>
      <c r="C8" s="305"/>
      <c r="D8" s="288"/>
      <c r="E8" s="288"/>
      <c r="F8" s="288"/>
      <c r="G8" s="288"/>
      <c r="H8" s="288"/>
      <c r="I8" s="288"/>
      <c r="J8" s="288"/>
      <c r="K8" s="288"/>
    </row>
    <row r="9" spans="1:19" x14ac:dyDescent="0.2">
      <c r="A9" s="288"/>
      <c r="B9" s="288"/>
      <c r="C9" s="305"/>
      <c r="D9" s="288"/>
      <c r="E9" s="288"/>
      <c r="F9" s="288"/>
      <c r="G9" s="288"/>
      <c r="H9" s="288"/>
      <c r="I9" s="288"/>
      <c r="J9" s="288"/>
      <c r="K9" s="288"/>
    </row>
    <row r="10" spans="1:19" x14ac:dyDescent="0.2">
      <c r="A10" s="288"/>
      <c r="B10" s="288"/>
      <c r="C10" s="305"/>
      <c r="D10" s="288"/>
      <c r="E10" s="288"/>
      <c r="F10" s="288"/>
      <c r="G10" s="288"/>
      <c r="H10" s="288"/>
      <c r="I10" s="288"/>
      <c r="J10" s="288"/>
      <c r="K10" s="288"/>
    </row>
    <row r="11" spans="1:19" x14ac:dyDescent="0.2">
      <c r="A11" s="288"/>
      <c r="B11" s="288"/>
      <c r="C11" s="305"/>
      <c r="D11" s="288"/>
      <c r="E11" s="288"/>
      <c r="F11" s="288"/>
      <c r="G11" s="288"/>
      <c r="H11" s="288"/>
      <c r="I11" s="288"/>
      <c r="J11" s="288"/>
      <c r="K11" s="288"/>
    </row>
    <row r="12" spans="1:19" x14ac:dyDescent="0.2">
      <c r="A12" s="288"/>
      <c r="B12" s="288"/>
      <c r="C12" s="305"/>
      <c r="D12" s="288"/>
      <c r="E12" s="288"/>
      <c r="F12" s="288"/>
      <c r="G12" s="288"/>
      <c r="H12" s="288"/>
      <c r="I12" s="288"/>
      <c r="J12" s="288"/>
      <c r="K12" s="288"/>
    </row>
    <row r="13" spans="1:19" x14ac:dyDescent="0.2">
      <c r="A13" s="288"/>
      <c r="B13" s="288"/>
      <c r="C13" s="305"/>
      <c r="D13" s="288"/>
      <c r="E13" s="288"/>
      <c r="F13" s="288"/>
      <c r="G13" s="288"/>
      <c r="H13" s="288"/>
      <c r="I13" s="288"/>
      <c r="J13" s="288"/>
      <c r="K13" s="288"/>
    </row>
    <row r="14" spans="1:19" x14ac:dyDescent="0.2">
      <c r="A14" s="288"/>
      <c r="B14" s="288"/>
      <c r="C14" s="305"/>
      <c r="D14" s="288"/>
      <c r="E14" s="288"/>
      <c r="F14" s="288"/>
      <c r="G14" s="288"/>
      <c r="H14" s="288"/>
      <c r="I14" s="288"/>
      <c r="J14" s="288"/>
      <c r="K14" s="288"/>
    </row>
    <row r="15" spans="1:19" x14ac:dyDescent="0.2">
      <c r="A15" s="288"/>
      <c r="B15" s="288"/>
      <c r="C15" s="305"/>
      <c r="D15" s="288"/>
      <c r="E15" s="288"/>
      <c r="F15" s="288"/>
      <c r="G15" s="288"/>
      <c r="H15" s="288"/>
      <c r="I15" s="288"/>
      <c r="J15" s="288"/>
      <c r="K15" s="288"/>
    </row>
    <row r="16" spans="1:19" x14ac:dyDescent="0.2">
      <c r="A16" s="288"/>
      <c r="B16" s="288"/>
      <c r="C16" s="305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305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305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305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305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305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305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305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305"/>
      <c r="D24" s="288"/>
      <c r="E24" s="288"/>
      <c r="F24" s="288"/>
      <c r="G24" s="288"/>
      <c r="H24" s="288"/>
      <c r="I24" s="288"/>
      <c r="J24" s="288"/>
      <c r="K24" s="288"/>
    </row>
    <row r="25" spans="1:11" x14ac:dyDescent="0.2">
      <c r="A25" s="288"/>
      <c r="B25" s="288"/>
      <c r="C25" s="305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"/>
      <c r="C26" t="s">
        <v>470</v>
      </c>
    </row>
    <row r="27" spans="1:11" ht="38.25" x14ac:dyDescent="0.2">
      <c r="B27" s="2"/>
      <c r="C27" s="409" t="s">
        <v>471</v>
      </c>
      <c r="D27" s="410" t="s">
        <v>1008</v>
      </c>
    </row>
    <row r="28" spans="1:11" x14ac:dyDescent="0.2">
      <c r="B28" s="4" t="s">
        <v>12</v>
      </c>
      <c r="C28" s="8"/>
      <c r="D28" s="8"/>
    </row>
    <row r="29" spans="1:11" x14ac:dyDescent="0.2">
      <c r="B29">
        <v>2013</v>
      </c>
      <c r="C29"/>
      <c r="D29" s="5">
        <f>AVERAGE($C$30:$C$39)</f>
        <v>2.7973753458799999</v>
      </c>
    </row>
    <row r="30" spans="1:11" x14ac:dyDescent="0.2">
      <c r="B30">
        <v>2014</v>
      </c>
      <c r="C30" s="20">
        <v>2.4705531999999999</v>
      </c>
      <c r="D30" s="5">
        <f t="shared" ref="D30:D42" si="0">AVERAGE($C$30:$C$39)</f>
        <v>2.7973753458799999</v>
      </c>
    </row>
    <row r="31" spans="1:11" x14ac:dyDescent="0.2">
      <c r="B31">
        <v>2015</v>
      </c>
      <c r="C31" s="20">
        <v>1.7353199205000001</v>
      </c>
      <c r="D31" s="5">
        <f t="shared" si="0"/>
        <v>2.7973753458799999</v>
      </c>
    </row>
    <row r="32" spans="1:11" x14ac:dyDescent="0.2">
      <c r="B32">
        <v>2016</v>
      </c>
      <c r="C32" s="20">
        <v>1.4185009153000001</v>
      </c>
      <c r="D32" s="5">
        <f t="shared" si="0"/>
        <v>2.7973753458799999</v>
      </c>
    </row>
    <row r="33" spans="2:5" x14ac:dyDescent="0.2">
      <c r="B33">
        <v>2017</v>
      </c>
      <c r="C33" s="20">
        <v>2.2614246575000001</v>
      </c>
      <c r="D33" s="5">
        <f t="shared" si="0"/>
        <v>2.7973753458799999</v>
      </c>
    </row>
    <row r="34" spans="2:5" x14ac:dyDescent="0.2">
      <c r="B34">
        <v>2018</v>
      </c>
      <c r="C34" s="20">
        <v>1.4720986301000001</v>
      </c>
      <c r="D34" s="5">
        <f t="shared" si="0"/>
        <v>2.7973753458799999</v>
      </c>
    </row>
    <row r="35" spans="2:5" x14ac:dyDescent="0.2">
      <c r="B35">
        <v>2019</v>
      </c>
      <c r="C35" s="20">
        <v>2.2519248767</v>
      </c>
      <c r="D35" s="5">
        <f t="shared" si="0"/>
        <v>2.7973753458799999</v>
      </c>
    </row>
    <row r="36" spans="2:5" x14ac:dyDescent="0.2">
      <c r="B36">
        <v>2020</v>
      </c>
      <c r="C36" s="20">
        <v>5.1915175601000003</v>
      </c>
      <c r="D36" s="5">
        <f t="shared" si="0"/>
        <v>2.7973753458799999</v>
      </c>
    </row>
    <row r="37" spans="2:5" x14ac:dyDescent="0.2">
      <c r="B37">
        <v>2021</v>
      </c>
      <c r="C37" s="20">
        <v>5.0747616437999996</v>
      </c>
      <c r="D37" s="5">
        <f t="shared" si="0"/>
        <v>2.7973753458799999</v>
      </c>
    </row>
    <row r="38" spans="2:5" x14ac:dyDescent="0.2">
      <c r="B38">
        <v>2022</v>
      </c>
      <c r="C38" s="20">
        <v>2.4125819177999999</v>
      </c>
      <c r="D38" s="5">
        <f t="shared" si="0"/>
        <v>2.7973753458799999</v>
      </c>
    </row>
    <row r="39" spans="2:5" x14ac:dyDescent="0.2">
      <c r="B39">
        <v>2023</v>
      </c>
      <c r="C39" s="20">
        <v>3.6850701369999999</v>
      </c>
      <c r="D39" s="5">
        <f t="shared" si="0"/>
        <v>2.7973753458799999</v>
      </c>
    </row>
    <row r="40" spans="2:5" x14ac:dyDescent="0.2">
      <c r="B40">
        <v>2024</v>
      </c>
      <c r="C40" s="20">
        <v>4.5265710383000002</v>
      </c>
      <c r="D40" s="5">
        <f t="shared" si="0"/>
        <v>2.7973753458799999</v>
      </c>
    </row>
    <row r="41" spans="2:5" x14ac:dyDescent="0.2">
      <c r="B41">
        <v>2025</v>
      </c>
      <c r="C41" s="20">
        <v>4.2996547945000003</v>
      </c>
      <c r="D41" s="5">
        <f t="shared" si="0"/>
        <v>2.7973753458799999</v>
      </c>
    </row>
    <row r="42" spans="2:5" x14ac:dyDescent="0.2">
      <c r="B42" s="8">
        <f>B41+1</f>
        <v>2026</v>
      </c>
      <c r="C42" s="50"/>
      <c r="D42" s="49">
        <f t="shared" si="0"/>
        <v>2.7973753458799999</v>
      </c>
    </row>
    <row r="43" spans="2:5" x14ac:dyDescent="0.2">
      <c r="B43" s="278" t="s">
        <v>1007</v>
      </c>
      <c r="C43"/>
    </row>
    <row r="44" spans="2:5" x14ac:dyDescent="0.2">
      <c r="B44" s="23" t="str">
        <f>"Note: Black line represents "&amp;$D$27&amp;" ("&amp;ROUND($D$42,1)&amp;" million barrels per day)."</f>
        <v>Note: Black line represents 2014-2023 average (2.8 million barrels per day).</v>
      </c>
      <c r="C44"/>
    </row>
    <row r="45" spans="2:5" x14ac:dyDescent="0.2">
      <c r="C45"/>
    </row>
    <row r="46" spans="2:5" x14ac:dyDescent="0.2">
      <c r="B46" s="4"/>
      <c r="C46" s="70" t="s">
        <v>0</v>
      </c>
    </row>
    <row r="47" spans="2:5" x14ac:dyDescent="0.2">
      <c r="B47" s="21">
        <v>10.8</v>
      </c>
      <c r="C47" s="21">
        <v>0</v>
      </c>
      <c r="E47" s="21" t="s">
        <v>579</v>
      </c>
    </row>
    <row r="48" spans="2:5" x14ac:dyDescent="0.2">
      <c r="B48" s="60">
        <v>10.8</v>
      </c>
      <c r="C48" s="60">
        <v>1</v>
      </c>
    </row>
    <row r="49" spans="2:3" x14ac:dyDescent="0.2">
      <c r="B49" s="5"/>
      <c r="C49"/>
    </row>
    <row r="50" spans="2:3" x14ac:dyDescent="0.2">
      <c r="B50" s="5"/>
      <c r="C50"/>
    </row>
    <row r="51" spans="2:3" x14ac:dyDescent="0.2">
      <c r="B51" s="5"/>
      <c r="C51"/>
    </row>
    <row r="52" spans="2:3" x14ac:dyDescent="0.2">
      <c r="B52" s="5"/>
      <c r="C52"/>
    </row>
    <row r="53" spans="2:3" x14ac:dyDescent="0.2">
      <c r="B53" s="5"/>
      <c r="C53"/>
    </row>
    <row r="54" spans="2:3" x14ac:dyDescent="0.2">
      <c r="B54" s="5"/>
      <c r="C54"/>
    </row>
    <row r="55" spans="2:3" x14ac:dyDescent="0.2">
      <c r="B55" s="5"/>
      <c r="C55"/>
    </row>
    <row r="56" spans="2:3" x14ac:dyDescent="0.2">
      <c r="B56" s="5"/>
      <c r="C56"/>
    </row>
    <row r="57" spans="2:3" x14ac:dyDescent="0.2">
      <c r="B57" s="5"/>
      <c r="C57"/>
    </row>
    <row r="58" spans="2:3" x14ac:dyDescent="0.2">
      <c r="B58" s="5"/>
      <c r="C58"/>
    </row>
    <row r="59" spans="2:3" x14ac:dyDescent="0.2">
      <c r="B59" s="5"/>
      <c r="C59"/>
    </row>
    <row r="60" spans="2:3" x14ac:dyDescent="0.2">
      <c r="B60" s="5"/>
      <c r="C60"/>
    </row>
    <row r="61" spans="2:3" x14ac:dyDescent="0.2">
      <c r="B61" s="5"/>
      <c r="C61"/>
    </row>
    <row r="62" spans="2:3" x14ac:dyDescent="0.2">
      <c r="B62" s="5"/>
      <c r="C62"/>
    </row>
    <row r="63" spans="2:3" x14ac:dyDescent="0.2">
      <c r="B63" s="5"/>
      <c r="C63"/>
    </row>
  </sheetData>
  <hyperlinks>
    <hyperlink ref="A3" location="Contents!A1" display="Return to Contents" xr:uid="{00000000-0004-0000-07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B124"/>
  <sheetViews>
    <sheetView zoomScaleNormal="100" workbookViewId="0"/>
  </sheetViews>
  <sheetFormatPr defaultColWidth="9.28515625" defaultRowHeight="15" x14ac:dyDescent="0.25"/>
  <cols>
    <col min="1" max="1" width="9.28515625" style="107"/>
    <col min="2" max="2" width="14.7109375" style="107" customWidth="1"/>
    <col min="3" max="13" width="9.28515625" style="107"/>
    <col min="14" max="15" width="9.28515625" style="108"/>
    <col min="16" max="16" width="9.28515625" style="107"/>
    <col min="17" max="17" width="14.28515625" style="107" customWidth="1"/>
    <col min="18" max="18" width="13.5703125" style="107" customWidth="1"/>
    <col min="19" max="26" width="9.28515625" style="107"/>
    <col min="27" max="28" width="9.28515625" style="108"/>
    <col min="29" max="16384" width="9.28515625" style="107"/>
  </cols>
  <sheetData>
    <row r="1" spans="1:18" x14ac:dyDescent="0.25">
      <c r="M1" s="120"/>
    </row>
    <row r="2" spans="1:18" ht="15.75" x14ac:dyDescent="0.25">
      <c r="A2" s="31" t="s">
        <v>977</v>
      </c>
      <c r="M2" s="120"/>
      <c r="N2" s="362"/>
    </row>
    <row r="3" spans="1:18" x14ac:dyDescent="0.25">
      <c r="A3" s="16" t="s">
        <v>16</v>
      </c>
      <c r="L3" s="108"/>
      <c r="M3" s="108"/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08"/>
      <c r="M4" s="108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08"/>
      <c r="M5" s="108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08"/>
      <c r="M6" s="108"/>
      <c r="Q6" s="241" t="s">
        <v>320</v>
      </c>
      <c r="R6" s="171" t="s">
        <v>319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08"/>
      <c r="M7" s="108"/>
      <c r="Q7" s="241" t="s">
        <v>322</v>
      </c>
      <c r="R7" s="171" t="s">
        <v>321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08"/>
      <c r="M8" s="108"/>
      <c r="Q8" s="241"/>
      <c r="R8" s="171"/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08"/>
      <c r="M9" s="108"/>
      <c r="Q9" s="169" t="s">
        <v>350</v>
      </c>
      <c r="R9" s="173" t="s">
        <v>293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08"/>
      <c r="M10" s="108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08"/>
      <c r="M11" s="108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08"/>
      <c r="M12" s="108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08"/>
      <c r="M13" s="108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08"/>
      <c r="M14" s="108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08"/>
      <c r="M15" s="108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08"/>
      <c r="M16" s="108"/>
    </row>
    <row r="17" spans="1:26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08"/>
      <c r="M17" s="108"/>
    </row>
    <row r="18" spans="1:26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08"/>
      <c r="M18" s="108"/>
    </row>
    <row r="19" spans="1:26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  <c r="K19" s="116"/>
      <c r="L19" s="108"/>
      <c r="M19" s="108"/>
    </row>
    <row r="20" spans="1:26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48"/>
      <c r="L20" s="108"/>
      <c r="M20" s="108"/>
    </row>
    <row r="21" spans="1:26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08"/>
      <c r="M21" s="108"/>
    </row>
    <row r="24" spans="1:26" x14ac:dyDescent="0.25">
      <c r="A24"/>
      <c r="B24"/>
      <c r="C24" s="474" t="s">
        <v>42</v>
      </c>
      <c r="D24" s="474"/>
      <c r="E24" s="474"/>
      <c r="F24" s="474"/>
      <c r="G24" s="474"/>
      <c r="H24" s="23"/>
      <c r="I24" s="474" t="s">
        <v>43</v>
      </c>
      <c r="J24" s="474"/>
      <c r="K24" s="474"/>
      <c r="L24" s="474"/>
    </row>
    <row r="25" spans="1:26" x14ac:dyDescent="0.25">
      <c r="A25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3"/>
      <c r="I25" s="65">
        <v>2022</v>
      </c>
      <c r="J25" s="65">
        <v>2023</v>
      </c>
      <c r="K25" s="65">
        <v>2024</v>
      </c>
      <c r="L25" s="65">
        <v>2025</v>
      </c>
    </row>
    <row r="26" spans="1:26" x14ac:dyDescent="0.25">
      <c r="A26"/>
      <c r="B26" s="241" t="s">
        <v>320</v>
      </c>
      <c r="C26" s="124">
        <v>44.678061825</v>
      </c>
      <c r="D26" s="66">
        <v>45.552380632999999</v>
      </c>
      <c r="E26" s="66">
        <v>45.674428175000003</v>
      </c>
      <c r="F26" s="66">
        <v>45.647151006999998</v>
      </c>
      <c r="G26" s="66">
        <v>45.739785087999998</v>
      </c>
      <c r="H26" s="17" t="s">
        <v>617</v>
      </c>
      <c r="I26" s="14">
        <f t="shared" ref="I26:L27" si="0">D26-C26</f>
        <v>0.87431880799999817</v>
      </c>
      <c r="J26" s="14">
        <f t="shared" si="0"/>
        <v>0.12204754200000423</v>
      </c>
      <c r="K26" s="14">
        <f t="shared" si="0"/>
        <v>-2.7277168000004792E-2</v>
      </c>
      <c r="L26" s="14">
        <f t="shared" si="0"/>
        <v>9.2634080999999924E-2</v>
      </c>
    </row>
    <row r="27" spans="1:26" x14ac:dyDescent="0.25">
      <c r="A27" s="108"/>
      <c r="B27" s="241" t="s">
        <v>322</v>
      </c>
      <c r="C27" s="66">
        <v>52.869300000000003</v>
      </c>
      <c r="D27" s="66">
        <v>54.488700000000001</v>
      </c>
      <c r="E27" s="66">
        <v>56.465897695000002</v>
      </c>
      <c r="F27" s="66">
        <v>57.383332236000001</v>
      </c>
      <c r="G27" s="66">
        <v>58.582394997999998</v>
      </c>
      <c r="H27" s="17" t="s">
        <v>322</v>
      </c>
      <c r="I27" s="14">
        <f t="shared" si="0"/>
        <v>1.6193999999999988</v>
      </c>
      <c r="J27" s="14">
        <f t="shared" si="0"/>
        <v>1.977197695000001</v>
      </c>
      <c r="K27" s="14">
        <f t="shared" si="0"/>
        <v>0.91743454099999866</v>
      </c>
      <c r="L27" s="14">
        <f t="shared" si="0"/>
        <v>1.199062761999997</v>
      </c>
    </row>
    <row r="28" spans="1:26" s="108" customFormat="1" x14ac:dyDescent="0.25">
      <c r="B28" s="408" t="s">
        <v>350</v>
      </c>
      <c r="C28" s="276">
        <v>97.547361824999996</v>
      </c>
      <c r="D28" s="276">
        <v>100.04108063</v>
      </c>
      <c r="E28" s="276">
        <v>102.14032587</v>
      </c>
      <c r="F28" s="276">
        <v>103.03048324</v>
      </c>
      <c r="G28" s="276">
        <v>104.32218009</v>
      </c>
      <c r="H28"/>
      <c r="I28" s="277">
        <f>+D28-C28</f>
        <v>2.4937188050000003</v>
      </c>
      <c r="J28" s="277">
        <f>+E28-D28</f>
        <v>2.0992452400000019</v>
      </c>
      <c r="K28" s="277">
        <f>+F28-E28</f>
        <v>0.89015736999999717</v>
      </c>
      <c r="L28" s="277">
        <f>+G28-F28</f>
        <v>1.2916968500000081</v>
      </c>
      <c r="M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s="108" customFormat="1" x14ac:dyDescent="0.25">
      <c r="B29" s="278" t="s">
        <v>1007</v>
      </c>
      <c r="C29"/>
      <c r="D29" s="2"/>
      <c r="E29"/>
      <c r="F29"/>
      <c r="G29"/>
      <c r="H29"/>
      <c r="I29" s="407"/>
      <c r="J29" s="407"/>
      <c r="K29" s="407"/>
      <c r="L29" s="407"/>
      <c r="M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x14ac:dyDescent="0.25">
      <c r="B30" s="109"/>
      <c r="D30" s="114"/>
      <c r="F30" s="114"/>
      <c r="G30" s="113"/>
    </row>
    <row r="31" spans="1:26" x14ac:dyDescent="0.25">
      <c r="C31" s="298" t="s">
        <v>448</v>
      </c>
      <c r="D31" s="298" t="s">
        <v>449</v>
      </c>
      <c r="E31" s="344" t="s">
        <v>222</v>
      </c>
      <c r="F31" s="344" t="s">
        <v>457</v>
      </c>
      <c r="G31" s="113"/>
    </row>
    <row r="32" spans="1:26" x14ac:dyDescent="0.25">
      <c r="A32">
        <f>+YEAR(B32)</f>
        <v>2022</v>
      </c>
      <c r="B32" s="105">
        <v>44562</v>
      </c>
      <c r="C32" s="345">
        <v>97.529136434999998</v>
      </c>
      <c r="D32" s="346" t="e">
        <v>#N/A</v>
      </c>
      <c r="F32" s="403">
        <v>97.529136434999998</v>
      </c>
      <c r="G32" s="113"/>
    </row>
    <row r="33" spans="1:7" x14ac:dyDescent="0.25">
      <c r="A33">
        <f t="shared" ref="A33:A79" si="1">+YEAR(B33)</f>
        <v>2022</v>
      </c>
      <c r="B33" s="105">
        <v>44593</v>
      </c>
      <c r="C33" s="345">
        <v>100.74666789</v>
      </c>
      <c r="D33" s="346" t="e">
        <v>#N/A</v>
      </c>
      <c r="E33" s="114">
        <f>AVERAGEIF($A$32:$A$79,A33,$F$32:$F$79)</f>
        <v>100.05026487024999</v>
      </c>
      <c r="F33" s="403">
        <v>100.74666789</v>
      </c>
      <c r="G33" s="113"/>
    </row>
    <row r="34" spans="1:7" x14ac:dyDescent="0.25">
      <c r="A34">
        <f t="shared" si="1"/>
        <v>2022</v>
      </c>
      <c r="B34" s="105">
        <v>44621</v>
      </c>
      <c r="C34" s="345">
        <v>99.543216561999998</v>
      </c>
      <c r="D34" s="346" t="e">
        <v>#N/A</v>
      </c>
      <c r="E34" s="114">
        <f t="shared" ref="E34:E42" si="2">AVERAGEIF($A$32:$A$79,A34,$F$32:$F$79)</f>
        <v>100.05026487024999</v>
      </c>
      <c r="F34" s="403">
        <v>99.543216561999998</v>
      </c>
      <c r="G34" s="113"/>
    </row>
    <row r="35" spans="1:7" x14ac:dyDescent="0.25">
      <c r="A35">
        <f t="shared" si="1"/>
        <v>2022</v>
      </c>
      <c r="B35" s="105">
        <v>44652</v>
      </c>
      <c r="C35" s="345">
        <v>98.232202387000001</v>
      </c>
      <c r="D35" s="346" t="e">
        <v>#N/A</v>
      </c>
      <c r="E35" s="114">
        <f t="shared" si="2"/>
        <v>100.05026487024999</v>
      </c>
      <c r="F35" s="403">
        <v>98.232202387000001</v>
      </c>
      <c r="G35" s="113"/>
    </row>
    <row r="36" spans="1:7" x14ac:dyDescent="0.25">
      <c r="A36">
        <f t="shared" si="1"/>
        <v>2022</v>
      </c>
      <c r="B36" s="105">
        <v>44682</v>
      </c>
      <c r="C36" s="345">
        <v>99.479398695</v>
      </c>
      <c r="D36" s="346" t="e">
        <v>#N/A</v>
      </c>
      <c r="E36" s="114">
        <f t="shared" si="2"/>
        <v>100.05026487024999</v>
      </c>
      <c r="F36" s="403">
        <v>99.479398695</v>
      </c>
      <c r="G36" s="113"/>
    </row>
    <row r="37" spans="1:7" x14ac:dyDescent="0.25">
      <c r="A37">
        <f t="shared" si="1"/>
        <v>2022</v>
      </c>
      <c r="B37" s="105">
        <v>44713</v>
      </c>
      <c r="C37" s="345">
        <v>101.26845486000001</v>
      </c>
      <c r="D37" s="346" t="e">
        <v>#N/A</v>
      </c>
      <c r="E37" s="114">
        <f t="shared" si="2"/>
        <v>100.05026487024999</v>
      </c>
      <c r="F37" s="403">
        <v>101.26845486000001</v>
      </c>
      <c r="G37" s="113"/>
    </row>
    <row r="38" spans="1:7" x14ac:dyDescent="0.25">
      <c r="A38">
        <f t="shared" si="1"/>
        <v>2022</v>
      </c>
      <c r="B38" s="105">
        <v>44743</v>
      </c>
      <c r="C38" s="345">
        <v>100.48262413</v>
      </c>
      <c r="D38" s="346" t="e">
        <v>#N/A</v>
      </c>
      <c r="E38" s="114">
        <f t="shared" si="2"/>
        <v>100.05026487024999</v>
      </c>
      <c r="F38" s="403">
        <v>100.48262413</v>
      </c>
      <c r="G38" s="113"/>
    </row>
    <row r="39" spans="1:7" x14ac:dyDescent="0.25">
      <c r="A39">
        <f t="shared" si="1"/>
        <v>2022</v>
      </c>
      <c r="B39" s="105">
        <v>44774</v>
      </c>
      <c r="C39" s="345">
        <v>101.07833093000001</v>
      </c>
      <c r="D39" s="346" t="e">
        <v>#N/A</v>
      </c>
      <c r="E39" s="114">
        <f t="shared" si="2"/>
        <v>100.05026487024999</v>
      </c>
      <c r="F39" s="403">
        <v>101.07833093000001</v>
      </c>
      <c r="G39" s="113"/>
    </row>
    <row r="40" spans="1:7" x14ac:dyDescent="0.25">
      <c r="A40">
        <f t="shared" si="1"/>
        <v>2022</v>
      </c>
      <c r="B40" s="105">
        <v>44805</v>
      </c>
      <c r="C40" s="345">
        <v>101.33276214999999</v>
      </c>
      <c r="D40" s="346" t="e">
        <v>#N/A</v>
      </c>
      <c r="E40" s="114">
        <f t="shared" si="2"/>
        <v>100.05026487024999</v>
      </c>
      <c r="F40" s="403">
        <v>101.33276214999999</v>
      </c>
      <c r="G40" s="113"/>
    </row>
    <row r="41" spans="1:7" x14ac:dyDescent="0.25">
      <c r="A41">
        <f t="shared" si="1"/>
        <v>2022</v>
      </c>
      <c r="B41" s="105">
        <v>44835</v>
      </c>
      <c r="C41" s="345">
        <v>99.038607553999995</v>
      </c>
      <c r="D41" s="346" t="e">
        <v>#N/A</v>
      </c>
      <c r="E41" s="114">
        <f t="shared" si="2"/>
        <v>100.05026487024999</v>
      </c>
      <c r="F41" s="403">
        <v>99.038607553999995</v>
      </c>
      <c r="G41" s="113"/>
    </row>
    <row r="42" spans="1:7" x14ac:dyDescent="0.25">
      <c r="A42">
        <f t="shared" si="1"/>
        <v>2022</v>
      </c>
      <c r="B42" s="105">
        <v>44866</v>
      </c>
      <c r="C42" s="345">
        <v>100.63067774</v>
      </c>
      <c r="D42" s="346" t="e">
        <v>#N/A</v>
      </c>
      <c r="E42" s="114">
        <f t="shared" si="2"/>
        <v>100.05026487024999</v>
      </c>
      <c r="F42" s="403">
        <v>100.63067774</v>
      </c>
      <c r="G42" s="113"/>
    </row>
    <row r="43" spans="1:7" x14ac:dyDescent="0.25">
      <c r="A43">
        <f t="shared" si="1"/>
        <v>2022</v>
      </c>
      <c r="B43" s="105">
        <v>44896</v>
      </c>
      <c r="C43" s="345">
        <v>101.24109910999999</v>
      </c>
      <c r="D43" s="346" t="e">
        <v>#N/A</v>
      </c>
      <c r="F43" s="403">
        <v>101.24109910999999</v>
      </c>
      <c r="G43" s="113"/>
    </row>
    <row r="44" spans="1:7" x14ac:dyDescent="0.25">
      <c r="A44">
        <f t="shared" si="1"/>
        <v>2023</v>
      </c>
      <c r="B44" s="105">
        <v>44927</v>
      </c>
      <c r="C44" s="345">
        <v>99.09452813</v>
      </c>
      <c r="D44" s="346" t="e">
        <v>#N/A</v>
      </c>
      <c r="F44" s="403">
        <v>99.09452813</v>
      </c>
      <c r="G44" s="113"/>
    </row>
    <row r="45" spans="1:7" x14ac:dyDescent="0.25">
      <c r="A45">
        <f t="shared" si="1"/>
        <v>2023</v>
      </c>
      <c r="B45" s="105">
        <v>44958</v>
      </c>
      <c r="C45" s="345">
        <v>102.80736914000001</v>
      </c>
      <c r="D45" s="346" t="e">
        <v>#N/A</v>
      </c>
      <c r="E45" s="114">
        <f>AVERAGEIF($A$32:$A$79,A45,$F$32:$F$79)</f>
        <v>102.14855583416666</v>
      </c>
      <c r="F45" s="403">
        <v>102.80736914000001</v>
      </c>
      <c r="G45" s="113"/>
    </row>
    <row r="46" spans="1:7" x14ac:dyDescent="0.25">
      <c r="A46">
        <f t="shared" si="1"/>
        <v>2023</v>
      </c>
      <c r="B46" s="105">
        <v>44986</v>
      </c>
      <c r="C46" s="345">
        <v>102.06417629000001</v>
      </c>
      <c r="D46" s="346" t="e">
        <v>#N/A</v>
      </c>
      <c r="E46" s="114">
        <f t="shared" ref="E46:E54" si="3">AVERAGEIF($A$32:$A$79,A46,$F$32:$F$79)</f>
        <v>102.14855583416666</v>
      </c>
      <c r="F46" s="403">
        <v>102.06417629000001</v>
      </c>
      <c r="G46" s="113"/>
    </row>
    <row r="47" spans="1:7" x14ac:dyDescent="0.25">
      <c r="A47">
        <f t="shared" si="1"/>
        <v>2023</v>
      </c>
      <c r="B47" s="105">
        <v>45017</v>
      </c>
      <c r="C47" s="345">
        <v>100.43205527000001</v>
      </c>
      <c r="D47" s="346" t="e">
        <v>#N/A</v>
      </c>
      <c r="E47" s="114">
        <f t="shared" si="3"/>
        <v>102.14855583416666</v>
      </c>
      <c r="F47" s="403">
        <v>100.43205527000001</v>
      </c>
      <c r="G47" s="113"/>
    </row>
    <row r="48" spans="1:7" x14ac:dyDescent="0.25">
      <c r="A48">
        <f t="shared" si="1"/>
        <v>2023</v>
      </c>
      <c r="B48" s="105">
        <v>45047</v>
      </c>
      <c r="C48" s="345">
        <v>102.23799513</v>
      </c>
      <c r="D48" s="346" t="e">
        <v>#N/A</v>
      </c>
      <c r="E48" s="114">
        <f t="shared" si="3"/>
        <v>102.14855583416666</v>
      </c>
      <c r="F48" s="403">
        <v>102.23799513</v>
      </c>
      <c r="G48" s="113"/>
    </row>
    <row r="49" spans="1:7" x14ac:dyDescent="0.25">
      <c r="A49">
        <f t="shared" si="1"/>
        <v>2023</v>
      </c>
      <c r="B49" s="105">
        <v>45078</v>
      </c>
      <c r="C49" s="345">
        <v>103.68296085</v>
      </c>
      <c r="D49" s="346" t="e">
        <v>#N/A</v>
      </c>
      <c r="E49" s="114">
        <f t="shared" si="3"/>
        <v>102.14855583416666</v>
      </c>
      <c r="F49" s="403">
        <v>103.68296085</v>
      </c>
      <c r="G49" s="113"/>
    </row>
    <row r="50" spans="1:7" x14ac:dyDescent="0.25">
      <c r="A50">
        <f t="shared" si="1"/>
        <v>2023</v>
      </c>
      <c r="B50" s="105">
        <v>45108</v>
      </c>
      <c r="C50" s="345">
        <v>102.17718407</v>
      </c>
      <c r="D50" s="346" t="e">
        <v>#N/A</v>
      </c>
      <c r="E50" s="114">
        <f t="shared" si="3"/>
        <v>102.14855583416666</v>
      </c>
      <c r="F50" s="403">
        <v>102.17718407</v>
      </c>
      <c r="G50" s="113"/>
    </row>
    <row r="51" spans="1:7" x14ac:dyDescent="0.25">
      <c r="A51">
        <f t="shared" si="1"/>
        <v>2023</v>
      </c>
      <c r="B51" s="105">
        <v>45139</v>
      </c>
      <c r="C51" s="345">
        <v>102.69397905</v>
      </c>
      <c r="D51" s="346" t="e">
        <v>#N/A</v>
      </c>
      <c r="E51" s="114">
        <f t="shared" si="3"/>
        <v>102.14855583416666</v>
      </c>
      <c r="F51" s="403">
        <v>102.69397905</v>
      </c>
      <c r="G51" s="113"/>
    </row>
    <row r="52" spans="1:7" x14ac:dyDescent="0.25">
      <c r="A52">
        <f t="shared" si="1"/>
        <v>2023</v>
      </c>
      <c r="B52" s="105">
        <v>45170</v>
      </c>
      <c r="C52" s="345">
        <v>102.81940923000001</v>
      </c>
      <c r="D52" s="346" t="e">
        <v>#N/A</v>
      </c>
      <c r="E52" s="114">
        <f t="shared" si="3"/>
        <v>102.14855583416666</v>
      </c>
      <c r="F52" s="403">
        <v>102.81940923000001</v>
      </c>
      <c r="G52" s="113"/>
    </row>
    <row r="53" spans="1:7" x14ac:dyDescent="0.25">
      <c r="A53">
        <f t="shared" si="1"/>
        <v>2023</v>
      </c>
      <c r="B53" s="105">
        <v>45200</v>
      </c>
      <c r="C53" s="345">
        <v>101.66990362999999</v>
      </c>
      <c r="D53" s="346" t="e">
        <v>#N/A</v>
      </c>
      <c r="E53" s="114">
        <f t="shared" si="3"/>
        <v>102.14855583416666</v>
      </c>
      <c r="F53" s="403">
        <v>101.66990362999999</v>
      </c>
      <c r="G53" s="113"/>
    </row>
    <row r="54" spans="1:7" x14ac:dyDescent="0.25">
      <c r="A54">
        <f t="shared" si="1"/>
        <v>2023</v>
      </c>
      <c r="B54" s="105">
        <v>45231</v>
      </c>
      <c r="C54" s="345">
        <v>102.68729467</v>
      </c>
      <c r="D54" s="346" t="e">
        <v>#N/A</v>
      </c>
      <c r="E54" s="114">
        <f t="shared" si="3"/>
        <v>102.14855583416666</v>
      </c>
      <c r="F54" s="403">
        <v>102.68729467</v>
      </c>
      <c r="G54" s="113"/>
    </row>
    <row r="55" spans="1:7" x14ac:dyDescent="0.25">
      <c r="A55">
        <f t="shared" si="1"/>
        <v>2023</v>
      </c>
      <c r="B55" s="105">
        <v>45261</v>
      </c>
      <c r="C55" s="345">
        <v>103.41581454999999</v>
      </c>
      <c r="D55" s="346" t="e">
        <v>#N/A</v>
      </c>
      <c r="F55" s="403">
        <v>103.41581454999999</v>
      </c>
      <c r="G55" s="113"/>
    </row>
    <row r="56" spans="1:7" x14ac:dyDescent="0.25">
      <c r="A56">
        <f t="shared" si="1"/>
        <v>2024</v>
      </c>
      <c r="B56" s="105">
        <v>45292</v>
      </c>
      <c r="C56" s="345">
        <v>101.06918315999999</v>
      </c>
      <c r="D56" s="346" t="e">
        <v>#N/A</v>
      </c>
      <c r="F56" s="403">
        <v>101.06918315999999</v>
      </c>
      <c r="G56" s="113"/>
    </row>
    <row r="57" spans="1:7" x14ac:dyDescent="0.25">
      <c r="A57">
        <f t="shared" si="1"/>
        <v>2024</v>
      </c>
      <c r="B57" s="105">
        <v>45323</v>
      </c>
      <c r="C57" s="345">
        <v>103.33841439</v>
      </c>
      <c r="D57" s="346" t="e">
        <v>#N/A</v>
      </c>
      <c r="E57" s="114">
        <f>AVERAGEIF($A$32:$A$79,A57,$F$32:$F$79)</f>
        <v>103.03350050583333</v>
      </c>
      <c r="F57" s="403">
        <v>103.33841439</v>
      </c>
      <c r="G57" s="113"/>
    </row>
    <row r="58" spans="1:7" x14ac:dyDescent="0.25">
      <c r="A58">
        <f t="shared" si="1"/>
        <v>2024</v>
      </c>
      <c r="B58" s="105">
        <v>45352</v>
      </c>
      <c r="C58" s="345">
        <v>102.21740321</v>
      </c>
      <c r="D58" s="346" t="e">
        <v>#N/A</v>
      </c>
      <c r="E58" s="114">
        <f t="shared" ref="E58:E66" si="4">AVERAGEIF($A$32:$A$79,A58,$F$32:$F$79)</f>
        <v>103.03350050583333</v>
      </c>
      <c r="F58" s="403">
        <v>102.21740321</v>
      </c>
      <c r="G58" s="113"/>
    </row>
    <row r="59" spans="1:7" x14ac:dyDescent="0.25">
      <c r="A59">
        <f t="shared" si="1"/>
        <v>2024</v>
      </c>
      <c r="B59" s="105">
        <v>45383</v>
      </c>
      <c r="C59" s="345">
        <v>102.3328368</v>
      </c>
      <c r="D59" s="346" t="e">
        <v>#N/A</v>
      </c>
      <c r="E59" s="114">
        <f t="shared" si="4"/>
        <v>103.03350050583333</v>
      </c>
      <c r="F59" s="403">
        <v>102.3328368</v>
      </c>
      <c r="G59" s="113"/>
    </row>
    <row r="60" spans="1:7" x14ac:dyDescent="0.25">
      <c r="A60">
        <f t="shared" si="1"/>
        <v>2024</v>
      </c>
      <c r="B60" s="105">
        <v>45413</v>
      </c>
      <c r="C60" s="345">
        <v>103.41665696</v>
      </c>
      <c r="D60" s="346" t="e">
        <v>#N/A</v>
      </c>
      <c r="E60" s="114">
        <f t="shared" si="4"/>
        <v>103.03350050583333</v>
      </c>
      <c r="F60" s="403">
        <v>103.41665696</v>
      </c>
      <c r="G60" s="113"/>
    </row>
    <row r="61" spans="1:7" x14ac:dyDescent="0.25">
      <c r="A61">
        <f t="shared" si="1"/>
        <v>2024</v>
      </c>
      <c r="B61" s="105">
        <v>45444</v>
      </c>
      <c r="C61" s="345">
        <v>103.59373855</v>
      </c>
      <c r="D61" s="346" t="e">
        <v>#N/A</v>
      </c>
      <c r="E61" s="114">
        <f t="shared" si="4"/>
        <v>103.03350050583333</v>
      </c>
      <c r="F61" s="403">
        <v>103.59373855</v>
      </c>
      <c r="G61" s="113"/>
    </row>
    <row r="62" spans="1:7" x14ac:dyDescent="0.25">
      <c r="A62">
        <f t="shared" si="1"/>
        <v>2024</v>
      </c>
      <c r="B62" s="105">
        <v>45474</v>
      </c>
      <c r="C62" s="345">
        <v>103.69957957</v>
      </c>
      <c r="D62" s="346" t="e">
        <v>#N/A</v>
      </c>
      <c r="E62" s="114">
        <f t="shared" si="4"/>
        <v>103.03350050583333</v>
      </c>
      <c r="F62" s="403">
        <v>103.69957957</v>
      </c>
      <c r="G62" s="113"/>
    </row>
    <row r="63" spans="1:7" x14ac:dyDescent="0.25">
      <c r="A63">
        <f t="shared" si="1"/>
        <v>2024</v>
      </c>
      <c r="B63" s="105">
        <v>45505</v>
      </c>
      <c r="C63" s="345">
        <v>102.78264774</v>
      </c>
      <c r="D63" s="346" t="e">
        <v>#N/A</v>
      </c>
      <c r="E63" s="114">
        <f t="shared" si="4"/>
        <v>103.03350050583333</v>
      </c>
      <c r="F63" s="403">
        <v>102.78264774</v>
      </c>
      <c r="G63" s="113"/>
    </row>
    <row r="64" spans="1:7" x14ac:dyDescent="0.25">
      <c r="A64">
        <f t="shared" si="1"/>
        <v>2024</v>
      </c>
      <c r="B64" s="105">
        <v>45536</v>
      </c>
      <c r="C64" s="345">
        <v>103.33414788</v>
      </c>
      <c r="D64" s="346" t="e">
        <v>#N/A</v>
      </c>
      <c r="E64" s="114">
        <f t="shared" si="4"/>
        <v>103.03350050583333</v>
      </c>
      <c r="F64" s="403">
        <v>103.33414788</v>
      </c>
      <c r="G64" s="113"/>
    </row>
    <row r="65" spans="1:7" x14ac:dyDescent="0.25">
      <c r="A65">
        <f t="shared" si="1"/>
        <v>2024</v>
      </c>
      <c r="B65" s="105">
        <v>45566</v>
      </c>
      <c r="C65" s="345">
        <v>102.27343313</v>
      </c>
      <c r="D65" s="346" t="e">
        <v>#N/A</v>
      </c>
      <c r="E65" s="114">
        <f t="shared" si="4"/>
        <v>103.03350050583333</v>
      </c>
      <c r="F65" s="403">
        <v>102.27343313</v>
      </c>
      <c r="G65" s="113"/>
    </row>
    <row r="66" spans="1:7" x14ac:dyDescent="0.25">
      <c r="A66">
        <f t="shared" si="1"/>
        <v>2024</v>
      </c>
      <c r="B66" s="105">
        <v>45597</v>
      </c>
      <c r="C66" s="345">
        <v>103.367769</v>
      </c>
      <c r="D66" s="346">
        <v>103.367769</v>
      </c>
      <c r="E66" s="114">
        <f t="shared" si="4"/>
        <v>103.03350050583333</v>
      </c>
      <c r="F66" s="403">
        <v>103.367769</v>
      </c>
      <c r="G66" s="113"/>
    </row>
    <row r="67" spans="1:7" x14ac:dyDescent="0.25">
      <c r="A67">
        <f t="shared" si="1"/>
        <v>2024</v>
      </c>
      <c r="B67" s="105">
        <v>45627</v>
      </c>
      <c r="C67" s="345" t="e">
        <v>#N/A</v>
      </c>
      <c r="D67" s="346">
        <v>104.97619568</v>
      </c>
      <c r="F67" s="403">
        <v>104.97619568</v>
      </c>
      <c r="G67" s="113"/>
    </row>
    <row r="68" spans="1:7" x14ac:dyDescent="0.25">
      <c r="A68">
        <f t="shared" si="1"/>
        <v>2025</v>
      </c>
      <c r="B68" s="105">
        <v>45658</v>
      </c>
      <c r="C68" s="345" t="e">
        <v>#N/A</v>
      </c>
      <c r="D68" s="346">
        <v>102.44027441</v>
      </c>
      <c r="F68" s="403">
        <v>102.44027441</v>
      </c>
      <c r="G68" s="113"/>
    </row>
    <row r="69" spans="1:7" x14ac:dyDescent="0.25">
      <c r="A69">
        <f t="shared" si="1"/>
        <v>2025</v>
      </c>
      <c r="B69" s="105">
        <v>45689</v>
      </c>
      <c r="C69" s="345" t="e">
        <v>#N/A</v>
      </c>
      <c r="D69" s="346">
        <v>105.27868691</v>
      </c>
      <c r="E69" s="114">
        <f>AVERAGEIF($A$32:$A$79,A69,$F$32:$F$79)</f>
        <v>104.33122970583334</v>
      </c>
      <c r="F69" s="403">
        <v>105.27868691</v>
      </c>
      <c r="G69" s="113"/>
    </row>
    <row r="70" spans="1:7" x14ac:dyDescent="0.25">
      <c r="A70">
        <f t="shared" si="1"/>
        <v>2025</v>
      </c>
      <c r="B70" s="105">
        <v>45717</v>
      </c>
      <c r="C70" s="345" t="e">
        <v>#N/A</v>
      </c>
      <c r="D70" s="346">
        <v>103.89986347999999</v>
      </c>
      <c r="E70" s="114">
        <f t="shared" ref="E70:E78" si="5">AVERAGEIF($A$32:$A$79,A70,$F$32:$F$79)</f>
        <v>104.33122970583334</v>
      </c>
      <c r="F70" s="403">
        <v>103.89986347999999</v>
      </c>
      <c r="G70" s="113"/>
    </row>
    <row r="71" spans="1:7" x14ac:dyDescent="0.25">
      <c r="A71">
        <f t="shared" si="1"/>
        <v>2025</v>
      </c>
      <c r="B71" s="105">
        <v>45748</v>
      </c>
      <c r="C71" s="345" t="e">
        <v>#N/A</v>
      </c>
      <c r="D71" s="346">
        <v>103.17166188</v>
      </c>
      <c r="E71" s="114">
        <f t="shared" si="5"/>
        <v>104.33122970583334</v>
      </c>
      <c r="F71" s="403">
        <v>103.17166188</v>
      </c>
      <c r="G71" s="113"/>
    </row>
    <row r="72" spans="1:7" x14ac:dyDescent="0.25">
      <c r="A72">
        <f t="shared" si="1"/>
        <v>2025</v>
      </c>
      <c r="B72" s="105">
        <v>45778</v>
      </c>
      <c r="C72" s="345" t="e">
        <v>#N/A</v>
      </c>
      <c r="D72" s="346">
        <v>103.73748569999999</v>
      </c>
      <c r="E72" s="114">
        <f t="shared" si="5"/>
        <v>104.33122970583334</v>
      </c>
      <c r="F72" s="403">
        <v>103.73748569999999</v>
      </c>
      <c r="G72" s="113"/>
    </row>
    <row r="73" spans="1:7" x14ac:dyDescent="0.25">
      <c r="A73">
        <f t="shared" si="1"/>
        <v>2025</v>
      </c>
      <c r="B73" s="105">
        <v>45809</v>
      </c>
      <c r="C73" s="345" t="e">
        <v>#N/A</v>
      </c>
      <c r="D73" s="346">
        <v>104.97829359000001</v>
      </c>
      <c r="E73" s="114">
        <f t="shared" si="5"/>
        <v>104.33122970583334</v>
      </c>
      <c r="F73" s="403">
        <v>104.97829359000001</v>
      </c>
      <c r="G73" s="113"/>
    </row>
    <row r="74" spans="1:7" x14ac:dyDescent="0.25">
      <c r="A74">
        <f t="shared" si="1"/>
        <v>2025</v>
      </c>
      <c r="B74" s="105">
        <v>45839</v>
      </c>
      <c r="C74" s="345" t="e">
        <v>#N/A</v>
      </c>
      <c r="D74" s="346">
        <v>104.67983115</v>
      </c>
      <c r="E74" s="114">
        <f t="shared" si="5"/>
        <v>104.33122970583334</v>
      </c>
      <c r="F74" s="403">
        <v>104.67983115</v>
      </c>
      <c r="G74" s="113"/>
    </row>
    <row r="75" spans="1:7" x14ac:dyDescent="0.25">
      <c r="A75">
        <f t="shared" si="1"/>
        <v>2025</v>
      </c>
      <c r="B75" s="105">
        <v>45870</v>
      </c>
      <c r="C75" s="345" t="e">
        <v>#N/A</v>
      </c>
      <c r="D75" s="346">
        <v>104.36013543999999</v>
      </c>
      <c r="E75" s="114">
        <f t="shared" si="5"/>
        <v>104.33122970583334</v>
      </c>
      <c r="F75" s="403">
        <v>104.36013543999999</v>
      </c>
      <c r="G75" s="113"/>
    </row>
    <row r="76" spans="1:7" x14ac:dyDescent="0.25">
      <c r="A76">
        <f t="shared" si="1"/>
        <v>2025</v>
      </c>
      <c r="B76" s="105">
        <v>45901</v>
      </c>
      <c r="C76" s="345" t="e">
        <v>#N/A</v>
      </c>
      <c r="D76" s="346">
        <v>105.00194088000001</v>
      </c>
      <c r="E76" s="114">
        <f t="shared" si="5"/>
        <v>104.33122970583334</v>
      </c>
      <c r="F76" s="403">
        <v>105.00194088000001</v>
      </c>
      <c r="G76" s="113"/>
    </row>
    <row r="77" spans="1:7" x14ac:dyDescent="0.25">
      <c r="A77">
        <f t="shared" si="1"/>
        <v>2025</v>
      </c>
      <c r="B77" s="105">
        <v>45931</v>
      </c>
      <c r="C77" s="345" t="e">
        <v>#N/A</v>
      </c>
      <c r="D77" s="346">
        <v>103.69443221</v>
      </c>
      <c r="E77" s="114">
        <f t="shared" si="5"/>
        <v>104.33122970583334</v>
      </c>
      <c r="F77" s="403">
        <v>103.69443221</v>
      </c>
      <c r="G77" s="113"/>
    </row>
    <row r="78" spans="1:7" x14ac:dyDescent="0.25">
      <c r="A78">
        <f t="shared" si="1"/>
        <v>2025</v>
      </c>
      <c r="B78" s="105">
        <v>45962</v>
      </c>
      <c r="C78" s="345" t="e">
        <v>#N/A</v>
      </c>
      <c r="D78" s="346">
        <v>104.63376258</v>
      </c>
      <c r="E78" s="114">
        <f t="shared" si="5"/>
        <v>104.33122970583334</v>
      </c>
      <c r="F78" s="403">
        <v>104.63376258</v>
      </c>
      <c r="G78" s="113"/>
    </row>
    <row r="79" spans="1:7" x14ac:dyDescent="0.25">
      <c r="A79">
        <f t="shared" si="1"/>
        <v>2025</v>
      </c>
      <c r="B79" s="105">
        <v>45992</v>
      </c>
      <c r="C79" s="345" t="e">
        <v>#N/A</v>
      </c>
      <c r="D79" s="346">
        <v>106.09838824000001</v>
      </c>
      <c r="F79" s="403">
        <v>106.09838824000001</v>
      </c>
      <c r="G79" s="113"/>
    </row>
    <row r="80" spans="1:7" x14ac:dyDescent="0.25">
      <c r="B80" s="105"/>
      <c r="C80" s="106"/>
      <c r="D80" s="44"/>
      <c r="F80" s="114"/>
      <c r="G80" s="113"/>
    </row>
    <row r="81" spans="1:7" x14ac:dyDescent="0.25">
      <c r="B81" s="105"/>
      <c r="C81" s="297"/>
      <c r="D81" s="37"/>
      <c r="F81" s="114"/>
      <c r="G81" s="113"/>
    </row>
    <row r="82" spans="1:7" x14ac:dyDescent="0.25">
      <c r="A82" s="4"/>
      <c r="B82" s="4" t="s">
        <v>0</v>
      </c>
      <c r="D82" s="114"/>
      <c r="F82" s="114"/>
      <c r="G82" s="113"/>
    </row>
    <row r="83" spans="1:7" x14ac:dyDescent="0.25">
      <c r="A83">
        <v>2.5</v>
      </c>
      <c r="B83" s="5">
        <v>-2</v>
      </c>
      <c r="D83" s="114"/>
      <c r="F83" s="114"/>
      <c r="G83" s="113"/>
    </row>
    <row r="84" spans="1:7" x14ac:dyDescent="0.25">
      <c r="A84">
        <v>2.5</v>
      </c>
      <c r="B84" s="5">
        <v>4</v>
      </c>
      <c r="D84" s="114"/>
      <c r="F84" s="114"/>
      <c r="G84" s="113"/>
    </row>
    <row r="85" spans="1:7" x14ac:dyDescent="0.25">
      <c r="B85" s="109"/>
      <c r="D85" s="114"/>
      <c r="F85" s="114"/>
      <c r="G85" s="113"/>
    </row>
    <row r="86" spans="1:7" x14ac:dyDescent="0.25">
      <c r="B86" s="109"/>
      <c r="D86" s="114"/>
      <c r="F86" s="114"/>
      <c r="G86" s="113"/>
    </row>
    <row r="87" spans="1:7" x14ac:dyDescent="0.25">
      <c r="B87" s="109"/>
      <c r="D87" s="114"/>
      <c r="F87" s="114"/>
      <c r="G87" s="113"/>
    </row>
    <row r="88" spans="1:7" x14ac:dyDescent="0.25">
      <c r="B88" s="109"/>
      <c r="D88" s="114"/>
      <c r="F88" s="114"/>
      <c r="G88" s="113"/>
    </row>
    <row r="89" spans="1:7" x14ac:dyDescent="0.25">
      <c r="B89" s="109"/>
      <c r="D89" s="114"/>
      <c r="F89" s="114"/>
      <c r="G89" s="113"/>
    </row>
    <row r="90" spans="1:7" x14ac:dyDescent="0.25">
      <c r="B90" s="109"/>
      <c r="D90" s="114"/>
      <c r="F90" s="114"/>
      <c r="G90" s="113"/>
    </row>
    <row r="91" spans="1:7" x14ac:dyDescent="0.25">
      <c r="F91" s="114"/>
      <c r="G91" s="113"/>
    </row>
    <row r="92" spans="1:7" x14ac:dyDescent="0.25">
      <c r="F92" s="114"/>
      <c r="G92" s="113"/>
    </row>
    <row r="93" spans="1:7" x14ac:dyDescent="0.25">
      <c r="F93" s="114"/>
      <c r="G93" s="113"/>
    </row>
    <row r="94" spans="1:7" x14ac:dyDescent="0.25">
      <c r="F94" s="114"/>
      <c r="G94" s="113"/>
    </row>
    <row r="95" spans="1:7" x14ac:dyDescent="0.25">
      <c r="F95" s="114"/>
      <c r="G95" s="113"/>
    </row>
    <row r="96" spans="1:7" x14ac:dyDescent="0.25"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</row>
    <row r="101" spans="6:7" x14ac:dyDescent="0.25">
      <c r="F101" s="114"/>
    </row>
    <row r="102" spans="6:7" x14ac:dyDescent="0.25">
      <c r="F102" s="114"/>
    </row>
    <row r="103" spans="6:7" x14ac:dyDescent="0.25">
      <c r="F103" s="114"/>
    </row>
    <row r="104" spans="6:7" x14ac:dyDescent="0.25">
      <c r="F104" s="114"/>
    </row>
    <row r="105" spans="6:7" x14ac:dyDescent="0.25">
      <c r="F105" s="114"/>
    </row>
    <row r="106" spans="6:7" x14ac:dyDescent="0.25">
      <c r="F106" s="114"/>
    </row>
    <row r="107" spans="6:7" x14ac:dyDescent="0.25">
      <c r="F107" s="114"/>
    </row>
    <row r="108" spans="6:7" x14ac:dyDescent="0.25">
      <c r="F108" s="114"/>
    </row>
    <row r="109" spans="6:7" x14ac:dyDescent="0.25">
      <c r="F109" s="114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</sheetData>
  <mergeCells count="2">
    <mergeCell ref="C24:G24"/>
    <mergeCell ref="I24:L24"/>
  </mergeCells>
  <conditionalFormatting sqref="C32">
    <cfRule type="expression" dxfId="21" priority="12" stopIfTrue="1">
      <formula>ISNA(C32)</formula>
    </cfRule>
  </conditionalFormatting>
  <conditionalFormatting sqref="C32:D81">
    <cfRule type="expression" dxfId="20" priority="1" stopIfTrue="1">
      <formula>ISNA(C32)</formula>
    </cfRule>
  </conditionalFormatting>
  <hyperlinks>
    <hyperlink ref="A3" location="Contents!A1" display="Return to Contents" xr:uid="{00000000-0004-0000-0800-000000000000}"/>
  </hyperlink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2:Q42"/>
  <sheetViews>
    <sheetView workbookViewId="0"/>
  </sheetViews>
  <sheetFormatPr defaultColWidth="9.28515625" defaultRowHeight="12.75" x14ac:dyDescent="0.2"/>
  <cols>
    <col min="1" max="1" width="9.28515625" style="76"/>
    <col min="2" max="2" width="15.5703125" style="76" customWidth="1"/>
    <col min="3" max="15" width="9.28515625" style="76"/>
    <col min="16" max="16" width="14" style="76" customWidth="1"/>
    <col min="17" max="17" width="17.28515625" style="76" customWidth="1"/>
    <col min="18" max="16384" width="9.28515625" style="76"/>
  </cols>
  <sheetData>
    <row r="2" spans="1:17" ht="15.75" x14ac:dyDescent="0.25">
      <c r="A2" s="31" t="s">
        <v>977</v>
      </c>
    </row>
    <row r="3" spans="1:17" x14ac:dyDescent="0.2">
      <c r="A3" s="16" t="s">
        <v>16</v>
      </c>
    </row>
    <row r="4" spans="1:17" x14ac:dyDescent="0.2">
      <c r="A4" s="146"/>
      <c r="B4" s="146"/>
      <c r="C4" s="146"/>
      <c r="D4" s="146"/>
      <c r="E4" s="146"/>
      <c r="F4" s="146"/>
      <c r="G4" s="146"/>
      <c r="H4" s="146"/>
      <c r="I4" s="146"/>
      <c r="J4" s="146"/>
    </row>
    <row r="5" spans="1:17" x14ac:dyDescent="0.2">
      <c r="A5" s="146"/>
      <c r="B5" s="146"/>
      <c r="C5" s="146"/>
      <c r="D5" s="146"/>
      <c r="E5" s="146"/>
      <c r="F5" s="146"/>
      <c r="G5" s="146"/>
      <c r="H5" s="146"/>
      <c r="I5" s="146"/>
      <c r="J5" s="146"/>
      <c r="P5" s="142" t="s">
        <v>343</v>
      </c>
      <c r="Q5" s="143"/>
    </row>
    <row r="6" spans="1:17" x14ac:dyDescent="0.2">
      <c r="A6" s="146"/>
      <c r="B6" s="146"/>
      <c r="C6" s="146"/>
      <c r="D6" s="146"/>
      <c r="E6" s="146"/>
      <c r="F6" s="146"/>
      <c r="G6" s="146"/>
      <c r="H6" s="146"/>
      <c r="I6" s="146"/>
      <c r="J6" s="146"/>
      <c r="P6" s="240" t="s">
        <v>14</v>
      </c>
      <c r="Q6" s="170" t="s">
        <v>315</v>
      </c>
    </row>
    <row r="7" spans="1:17" x14ac:dyDescent="0.2">
      <c r="A7" s="146"/>
      <c r="B7" s="146"/>
      <c r="C7" s="146"/>
      <c r="D7" s="146"/>
      <c r="E7" s="146"/>
      <c r="F7" s="146"/>
      <c r="G7" s="146"/>
      <c r="H7" s="146"/>
      <c r="I7" s="146"/>
      <c r="J7" s="146"/>
      <c r="P7" s="241" t="s">
        <v>109</v>
      </c>
      <c r="Q7" s="171" t="s">
        <v>316</v>
      </c>
    </row>
    <row r="8" spans="1:17" x14ac:dyDescent="0.2">
      <c r="A8" s="146"/>
      <c r="B8" s="146"/>
      <c r="C8" s="146"/>
      <c r="D8" s="146"/>
      <c r="E8" s="146"/>
      <c r="F8" s="146"/>
      <c r="G8" s="146"/>
      <c r="H8" s="146"/>
      <c r="I8" s="146"/>
      <c r="J8" s="146"/>
      <c r="P8" s="241" t="s">
        <v>111</v>
      </c>
      <c r="Q8" s="171" t="s">
        <v>317</v>
      </c>
    </row>
    <row r="9" spans="1:17" x14ac:dyDescent="0.2">
      <c r="A9" s="146"/>
      <c r="B9" s="146"/>
      <c r="C9" s="146"/>
      <c r="D9" s="146"/>
      <c r="E9" s="146"/>
      <c r="F9" s="146"/>
      <c r="G9" s="146"/>
      <c r="H9" s="146"/>
      <c r="I9" s="146"/>
      <c r="J9" s="146"/>
      <c r="P9" s="241" t="s">
        <v>318</v>
      </c>
      <c r="Q9" s="242" t="s">
        <v>325</v>
      </c>
    </row>
    <row r="10" spans="1:17" x14ac:dyDescent="0.2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P10" s="241" t="s">
        <v>320</v>
      </c>
      <c r="Q10" s="171" t="s">
        <v>319</v>
      </c>
    </row>
    <row r="11" spans="1:17" x14ac:dyDescent="0.2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P11" s="241" t="s">
        <v>322</v>
      </c>
      <c r="Q11" s="171" t="s">
        <v>321</v>
      </c>
    </row>
    <row r="12" spans="1:17" x14ac:dyDescent="0.2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P12" s="169" t="s">
        <v>32</v>
      </c>
      <c r="Q12" s="173" t="s">
        <v>293</v>
      </c>
    </row>
    <row r="13" spans="1:17" x14ac:dyDescent="0.2">
      <c r="A13" s="146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7" x14ac:dyDescent="0.2">
      <c r="A14" s="146"/>
      <c r="B14" s="146"/>
      <c r="C14" s="146"/>
      <c r="D14" s="146"/>
      <c r="E14" s="146"/>
      <c r="F14" s="146"/>
      <c r="G14" s="146"/>
      <c r="H14" s="146"/>
      <c r="I14" s="146"/>
      <c r="J14" s="146"/>
    </row>
    <row r="15" spans="1:17" x14ac:dyDescent="0.2">
      <c r="A15" s="146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7" x14ac:dyDescent="0.2">
      <c r="A16" s="146"/>
      <c r="B16" s="146"/>
      <c r="C16" s="146"/>
      <c r="D16" s="146"/>
      <c r="E16" s="146"/>
      <c r="F16" s="146"/>
      <c r="G16" s="146"/>
      <c r="H16" s="146"/>
      <c r="I16" s="146"/>
      <c r="J16" s="146"/>
    </row>
    <row r="17" spans="1:12" x14ac:dyDescent="0.2">
      <c r="A17" s="146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2" x14ac:dyDescent="0.2">
      <c r="A18" s="146"/>
      <c r="B18" s="146"/>
      <c r="C18" s="146"/>
      <c r="D18" s="146"/>
      <c r="E18" s="146"/>
      <c r="F18" s="146"/>
      <c r="G18" s="146"/>
      <c r="H18" s="146"/>
      <c r="I18" s="146"/>
      <c r="J18" s="146"/>
    </row>
    <row r="19" spans="1:12" x14ac:dyDescent="0.2">
      <c r="A19" s="146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2" x14ac:dyDescent="0.2">
      <c r="A20" s="146"/>
      <c r="B20" s="146"/>
      <c r="C20" s="146"/>
      <c r="D20" s="146"/>
      <c r="E20" s="146"/>
      <c r="F20" s="146"/>
      <c r="G20" s="146"/>
      <c r="H20" s="146"/>
      <c r="I20" s="146"/>
      <c r="J20" s="146"/>
    </row>
    <row r="21" spans="1:12" x14ac:dyDescent="0.2">
      <c r="A21" s="146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2" x14ac:dyDescent="0.2">
      <c r="A22" s="146"/>
      <c r="B22" s="146"/>
      <c r="C22" s="146"/>
      <c r="D22" s="146"/>
      <c r="E22" s="146"/>
      <c r="F22" s="146"/>
      <c r="G22" s="146"/>
      <c r="H22" s="146"/>
      <c r="I22" s="146"/>
      <c r="J22" s="146"/>
    </row>
    <row r="23" spans="1:12" x14ac:dyDescent="0.2">
      <c r="A23" s="146"/>
      <c r="B23" s="146"/>
      <c r="C23" s="146"/>
      <c r="D23" s="146"/>
      <c r="E23" s="146"/>
      <c r="F23" s="146"/>
      <c r="G23" s="146"/>
      <c r="H23" s="146"/>
      <c r="I23" s="146"/>
      <c r="J23" s="146"/>
    </row>
    <row r="24" spans="1:12" x14ac:dyDescent="0.2">
      <c r="A24" s="146"/>
      <c r="B24" s="146"/>
      <c r="C24" s="146"/>
      <c r="D24" s="146"/>
      <c r="E24" s="146"/>
      <c r="F24" s="146"/>
      <c r="G24" s="146"/>
      <c r="H24" s="146"/>
      <c r="I24" s="146"/>
      <c r="J24" s="146"/>
    </row>
    <row r="25" spans="1:12" x14ac:dyDescent="0.2">
      <c r="B25" s="126"/>
      <c r="C25" s="126"/>
      <c r="D25" s="471" t="s">
        <v>42</v>
      </c>
      <c r="E25" s="471"/>
      <c r="F25" s="471"/>
      <c r="G25" s="471"/>
      <c r="H25" s="127"/>
      <c r="I25" s="126"/>
      <c r="J25" s="128" t="s">
        <v>43</v>
      </c>
      <c r="K25" s="128"/>
      <c r="L25" s="128"/>
    </row>
    <row r="26" spans="1:12" x14ac:dyDescent="0.2">
      <c r="B26" s="129" t="s">
        <v>17</v>
      </c>
      <c r="C26" s="129">
        <v>2021</v>
      </c>
      <c r="D26" s="129">
        <v>2022</v>
      </c>
      <c r="E26" s="129">
        <v>2023</v>
      </c>
      <c r="F26" s="129">
        <v>2024</v>
      </c>
      <c r="G26" s="129">
        <v>2025</v>
      </c>
      <c r="H26" s="129"/>
      <c r="I26" s="129">
        <v>2022</v>
      </c>
      <c r="J26" s="129">
        <v>2023</v>
      </c>
      <c r="K26" s="129">
        <v>2024</v>
      </c>
      <c r="L26" s="129">
        <v>2025</v>
      </c>
    </row>
    <row r="27" spans="1:12" x14ac:dyDescent="0.2">
      <c r="B27" s="17" t="s">
        <v>14</v>
      </c>
      <c r="C27" s="249">
        <v>15.4529</v>
      </c>
      <c r="D27" s="249">
        <v>15.356</v>
      </c>
      <c r="E27" s="249">
        <v>16.399999999999999</v>
      </c>
      <c r="F27" s="249">
        <v>16.486175328000002</v>
      </c>
      <c r="G27" s="249">
        <v>16.740046553999999</v>
      </c>
      <c r="H27" s="132"/>
      <c r="I27" s="199">
        <f>D27-C27</f>
        <v>-9.6899999999999764E-2</v>
      </c>
      <c r="J27" s="199">
        <f>E27-D27</f>
        <v>1.0439999999999987</v>
      </c>
      <c r="K27" s="199">
        <f>F27-E27</f>
        <v>8.6175328000003049E-2</v>
      </c>
      <c r="L27" s="199">
        <f>G27-F27</f>
        <v>0.25387122599999756</v>
      </c>
    </row>
    <row r="28" spans="1:12" x14ac:dyDescent="0.2">
      <c r="B28" s="17" t="s">
        <v>109</v>
      </c>
      <c r="C28" s="249">
        <v>19.889881300999999</v>
      </c>
      <c r="D28" s="249">
        <v>20.010205684999999</v>
      </c>
      <c r="E28" s="249">
        <v>20.275014545000001</v>
      </c>
      <c r="F28" s="249">
        <v>20.285782699999999</v>
      </c>
      <c r="G28" s="249">
        <v>20.526274657999998</v>
      </c>
      <c r="H28" s="132"/>
      <c r="I28" s="199">
        <f t="shared" ref="I28:L35" si="0">D28-C28</f>
        <v>0.1203243839999999</v>
      </c>
      <c r="J28" s="199">
        <f t="shared" si="0"/>
        <v>0.26480886000000226</v>
      </c>
      <c r="K28" s="199">
        <f t="shared" si="0"/>
        <v>1.0768154999997392E-2</v>
      </c>
      <c r="L28" s="199">
        <f t="shared" si="0"/>
        <v>0.24049195799999978</v>
      </c>
    </row>
    <row r="29" spans="1:12" x14ac:dyDescent="0.2">
      <c r="B29" s="17" t="s">
        <v>111</v>
      </c>
      <c r="C29" s="249">
        <v>4.7062999999999997</v>
      </c>
      <c r="D29" s="249">
        <v>5.0488</v>
      </c>
      <c r="E29" s="249">
        <v>5.2711657317</v>
      </c>
      <c r="F29" s="249">
        <v>5.4947942735000002</v>
      </c>
      <c r="G29" s="249">
        <v>5.8205619771999997</v>
      </c>
      <c r="H29" s="132"/>
      <c r="I29" s="199">
        <f t="shared" si="0"/>
        <v>0.34250000000000025</v>
      </c>
      <c r="J29" s="199">
        <f t="shared" si="0"/>
        <v>0.22236573170000007</v>
      </c>
      <c r="K29" s="199">
        <f t="shared" si="0"/>
        <v>0.22362854180000014</v>
      </c>
      <c r="L29" s="199">
        <f t="shared" si="0"/>
        <v>0.32576770369999952</v>
      </c>
    </row>
    <row r="30" spans="1:12" x14ac:dyDescent="0.2">
      <c r="B30" s="17" t="s">
        <v>318</v>
      </c>
      <c r="C30" s="249">
        <v>8.6133676712000007</v>
      </c>
      <c r="D30" s="249">
        <v>9.3209416437999995</v>
      </c>
      <c r="E30" s="249">
        <v>9.4813501645000002</v>
      </c>
      <c r="F30" s="249">
        <v>9.5892911514999994</v>
      </c>
      <c r="G30" s="249">
        <v>9.7570356530000009</v>
      </c>
      <c r="H30" s="132"/>
      <c r="I30" s="199">
        <f>D30-C30</f>
        <v>0.70757397259999877</v>
      </c>
      <c r="J30" s="199">
        <f>E30-D30</f>
        <v>0.16040852070000078</v>
      </c>
      <c r="K30" s="199">
        <f>F30-E30</f>
        <v>0.10794098699999921</v>
      </c>
      <c r="L30" s="199">
        <f>G30-F30</f>
        <v>0.16774450150000142</v>
      </c>
    </row>
    <row r="31" spans="1:12" x14ac:dyDescent="0.2">
      <c r="B31" s="17" t="s">
        <v>320</v>
      </c>
      <c r="C31" s="249">
        <v>44.678061825</v>
      </c>
      <c r="D31" s="249">
        <v>45.552380632999999</v>
      </c>
      <c r="E31" s="249">
        <v>45.674428175000003</v>
      </c>
      <c r="F31" s="249">
        <v>45.647151006999998</v>
      </c>
      <c r="G31" s="249">
        <v>45.739785087999998</v>
      </c>
      <c r="H31" s="132"/>
      <c r="I31" s="199">
        <f t="shared" si="0"/>
        <v>0.87431880799999817</v>
      </c>
      <c r="J31" s="199">
        <f>E31-D31</f>
        <v>0.12204754200000423</v>
      </c>
      <c r="K31" s="199">
        <f>F31-E31</f>
        <v>-2.7277168000004792E-2</v>
      </c>
      <c r="L31" s="199">
        <f>G31-F31</f>
        <v>9.2634080999999924E-2</v>
      </c>
    </row>
    <row r="32" spans="1:12" x14ac:dyDescent="0.2">
      <c r="B32" s="17" t="s">
        <v>322</v>
      </c>
      <c r="C32" s="249">
        <v>52.869300000000003</v>
      </c>
      <c r="D32" s="249">
        <v>54.488700000000001</v>
      </c>
      <c r="E32" s="249">
        <v>56.465897695000002</v>
      </c>
      <c r="F32" s="249">
        <v>57.383332236000001</v>
      </c>
      <c r="G32" s="249">
        <v>58.582394997999998</v>
      </c>
      <c r="H32" s="132"/>
      <c r="I32" s="199">
        <f t="shared" si="0"/>
        <v>1.6193999999999988</v>
      </c>
      <c r="J32" s="199">
        <f t="shared" si="0"/>
        <v>1.977197695000001</v>
      </c>
      <c r="K32" s="199">
        <f t="shared" si="0"/>
        <v>0.91743454099999866</v>
      </c>
      <c r="L32" s="199">
        <f t="shared" si="0"/>
        <v>1.199062761999997</v>
      </c>
    </row>
    <row r="33" spans="2:12" x14ac:dyDescent="0.2">
      <c r="B33" s="17" t="s">
        <v>323</v>
      </c>
      <c r="C33" s="5">
        <f>C31-C28</f>
        <v>24.788180524000001</v>
      </c>
      <c r="D33" s="5">
        <f>D31-D28</f>
        <v>25.542174948</v>
      </c>
      <c r="E33" s="5">
        <f>E31-E28</f>
        <v>25.399413630000002</v>
      </c>
      <c r="F33" s="5">
        <f>F31-F28</f>
        <v>25.361368306999999</v>
      </c>
      <c r="G33" s="5">
        <f>G31-G28</f>
        <v>25.213510429999999</v>
      </c>
      <c r="H33" s="132"/>
      <c r="I33" s="199">
        <f t="shared" si="0"/>
        <v>0.75399442399999828</v>
      </c>
      <c r="J33" s="199">
        <f t="shared" si="0"/>
        <v>-0.14276131799999803</v>
      </c>
      <c r="K33" s="199">
        <f t="shared" si="0"/>
        <v>-3.8045323000002185E-2</v>
      </c>
      <c r="L33" s="199">
        <f t="shared" si="0"/>
        <v>-0.14785787699999986</v>
      </c>
    </row>
    <row r="34" spans="2:12" x14ac:dyDescent="0.2">
      <c r="B34" s="17" t="s">
        <v>324</v>
      </c>
      <c r="C34" s="5">
        <f>C32-C29-C27-C30</f>
        <v>24.096732328800002</v>
      </c>
      <c r="D34" s="5">
        <f>D32-D29-D27-D30</f>
        <v>24.762958356200002</v>
      </c>
      <c r="E34" s="5">
        <f>E32-E29-E27-E30</f>
        <v>25.313381798800002</v>
      </c>
      <c r="F34" s="5">
        <f>F32-F29-F27-F30</f>
        <v>25.813071483000002</v>
      </c>
      <c r="G34" s="5">
        <f>G32-G29-G27-G30</f>
        <v>26.264750813799992</v>
      </c>
      <c r="H34" s="132"/>
      <c r="I34" s="199">
        <f t="shared" si="0"/>
        <v>0.66622602740000048</v>
      </c>
      <c r="J34" s="199">
        <f t="shared" si="0"/>
        <v>0.55042344259999965</v>
      </c>
      <c r="K34" s="199">
        <f t="shared" si="0"/>
        <v>0.49968968419999982</v>
      </c>
      <c r="L34" s="199">
        <f t="shared" si="0"/>
        <v>0.45167933079999045</v>
      </c>
    </row>
    <row r="35" spans="2:12" x14ac:dyDescent="0.2">
      <c r="B35" s="133" t="s">
        <v>32</v>
      </c>
      <c r="C35" s="290">
        <v>97.547361824999996</v>
      </c>
      <c r="D35" s="290">
        <v>100.04108063</v>
      </c>
      <c r="E35" s="290">
        <v>102.14032587</v>
      </c>
      <c r="F35" s="290">
        <v>103.03048324</v>
      </c>
      <c r="G35" s="290">
        <v>104.32218009</v>
      </c>
      <c r="H35" s="157"/>
      <c r="I35" s="291">
        <f t="shared" si="0"/>
        <v>2.4937188050000003</v>
      </c>
      <c r="J35" s="291">
        <f>E35-D35</f>
        <v>2.0992452400000019</v>
      </c>
      <c r="K35" s="291">
        <f>F35-E35</f>
        <v>0.89015736999999717</v>
      </c>
      <c r="L35" s="291">
        <f>G35-F35</f>
        <v>1.2916968500000081</v>
      </c>
    </row>
    <row r="36" spans="2:12" x14ac:dyDescent="0.2">
      <c r="B36" s="278" t="s">
        <v>1007</v>
      </c>
    </row>
    <row r="39" spans="2:12" x14ac:dyDescent="0.2">
      <c r="B39" s="102"/>
    </row>
    <row r="40" spans="2:12" x14ac:dyDescent="0.2">
      <c r="B40" s="4"/>
      <c r="C40" s="275" t="s">
        <v>342</v>
      </c>
    </row>
    <row r="41" spans="2:12" x14ac:dyDescent="0.2">
      <c r="B41">
        <v>2.5</v>
      </c>
      <c r="C41" s="5">
        <v>0</v>
      </c>
    </row>
    <row r="42" spans="2:12" x14ac:dyDescent="0.2">
      <c r="B42">
        <v>2.5</v>
      </c>
      <c r="C42" s="5">
        <v>2.5</v>
      </c>
    </row>
  </sheetData>
  <mergeCells count="1">
    <mergeCell ref="D25:G25"/>
  </mergeCells>
  <hyperlinks>
    <hyperlink ref="A3" location="Contents!A1" display="Return to Contents" xr:uid="{00000000-0004-0000-0900-000000000000}"/>
  </hyperlinks>
  <pageMargins left="0.75" right="0.75" top="1" bottom="1" header="0.5" footer="0.5"/>
  <pageSetup scale="9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21</vt:i4>
      </vt:variant>
    </vt:vector>
  </HeadingPairs>
  <TitlesOfParts>
    <vt:vector size="69" baseType="lpstr">
      <vt:lpstr>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'1'!Print_Area</vt:lpstr>
      <vt:lpstr>'17'!Print_Area</vt:lpstr>
      <vt:lpstr>'18'!Print_Area</vt:lpstr>
      <vt:lpstr>'19'!Print_Area</vt:lpstr>
      <vt:lpstr>'20'!Print_Area</vt:lpstr>
      <vt:lpstr>'22'!Print_Area</vt:lpstr>
      <vt:lpstr>'27'!Print_Area</vt:lpstr>
      <vt:lpstr>'29'!Print_Area</vt:lpstr>
      <vt:lpstr>'30'!Print_Area</vt:lpstr>
      <vt:lpstr>'34'!Print_Area</vt:lpstr>
      <vt:lpstr>'35'!Print_Area</vt:lpstr>
      <vt:lpstr>'37'!Print_Area</vt:lpstr>
      <vt:lpstr>'4'!Print_Area</vt:lpstr>
      <vt:lpstr>'40'!Print_Area</vt:lpstr>
      <vt:lpstr>'42'!Print_Area</vt:lpstr>
      <vt:lpstr>'43'!Print_Area</vt:lpstr>
      <vt:lpstr>'44'!Print_Area</vt:lpstr>
      <vt:lpstr>'45'!Print_Area</vt:lpstr>
      <vt:lpstr>'6'!Print_Area</vt:lpstr>
      <vt:lpstr>'8'!Print_Area</vt:lpstr>
      <vt:lpstr>'9'!Print_Area</vt:lpstr>
    </vt:vector>
  </TitlesOfParts>
  <Company>DOE/EIA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Short-Term Energy Outlook Figures</dc:title>
  <dc:creator>U.S. Energy Information Administration</dc:creator>
  <cp:lastModifiedBy>Burdette, Dann (CONTR)</cp:lastModifiedBy>
  <cp:lastPrinted>2022-11-08T13:16:17Z</cp:lastPrinted>
  <dcterms:created xsi:type="dcterms:W3CDTF">2007-07-17T17:37:22Z</dcterms:created>
  <dcterms:modified xsi:type="dcterms:W3CDTF">2024-12-09T21:49:34Z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{B31EB674-74B6-4F6C-BE8C-25BD3F8B7F27}</vt:lpwstr>
  </property>
</Properties>
</file>